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filterPrivacy="1" defaultThemeVersion="166925"/>
  <xr:revisionPtr revIDLastSave="0" documentId="13_ncr:1_{C8D15CD4-5E1B-4A26-995E-820CC28FFAEB}" xr6:coauthVersionLast="43" xr6:coauthVersionMax="43" xr10:uidLastSave="{00000000-0000-0000-0000-000000000000}"/>
  <bookViews>
    <workbookView xWindow="-120" yWindow="-120" windowWidth="21840" windowHeight="13290" activeTab="1" xr2:uid="{00000000-000D-0000-FFFF-FFFF00000000}"/>
  </bookViews>
  <sheets>
    <sheet name="modalità2" sheetId="3" r:id="rId1"/>
    <sheet name="modalità3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8" i="2" l="1"/>
  <c r="E98" i="2"/>
  <c r="F51" i="3" l="1"/>
  <c r="I44" i="3" l="1"/>
  <c r="J44" i="3" s="1"/>
  <c r="I43" i="3"/>
  <c r="J43" i="3" s="1"/>
  <c r="D43" i="3"/>
  <c r="E43" i="3" s="1"/>
  <c r="I42" i="3"/>
  <c r="J42" i="3" s="1"/>
  <c r="D42" i="3"/>
  <c r="E42" i="3" s="1"/>
  <c r="I41" i="3"/>
  <c r="J41" i="3" s="1"/>
  <c r="D41" i="3"/>
  <c r="E41" i="3" s="1"/>
  <c r="I40" i="3"/>
  <c r="J40" i="3" s="1"/>
  <c r="D40" i="3"/>
  <c r="E40" i="3" s="1"/>
  <c r="I39" i="3"/>
  <c r="J39" i="3" s="1"/>
  <c r="D39" i="3"/>
  <c r="E39" i="3" s="1"/>
  <c r="I38" i="3"/>
  <c r="J38" i="3" s="1"/>
  <c r="D38" i="3"/>
  <c r="E38" i="3" s="1"/>
  <c r="H33" i="3"/>
  <c r="E17" i="3"/>
  <c r="D17" i="3"/>
  <c r="I16" i="3"/>
  <c r="D16" i="3"/>
  <c r="E16" i="3" s="1"/>
  <c r="I15" i="3"/>
  <c r="J15" i="3" s="1"/>
  <c r="E15" i="3"/>
  <c r="D15" i="3"/>
  <c r="I14" i="3"/>
  <c r="D14" i="3"/>
  <c r="E14" i="3" s="1"/>
  <c r="I13" i="3"/>
  <c r="J13" i="3" s="1"/>
  <c r="E13" i="3"/>
  <c r="D13" i="3"/>
  <c r="I12" i="3"/>
  <c r="J12" i="3" s="1"/>
  <c r="D12" i="3"/>
  <c r="E12" i="3" s="1"/>
  <c r="H7" i="3"/>
  <c r="J14" i="3" s="1"/>
  <c r="E45" i="3" l="1"/>
  <c r="E47" i="3"/>
  <c r="E19" i="3"/>
  <c r="E21" i="3"/>
  <c r="J46" i="3"/>
  <c r="J48" i="3"/>
  <c r="J16" i="3"/>
  <c r="J20" i="3" s="1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E78" i="2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D78" i="2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H71" i="2"/>
  <c r="H70" i="2"/>
  <c r="H69" i="2"/>
  <c r="H68" i="2"/>
  <c r="H67" i="2"/>
  <c r="H66" i="2"/>
  <c r="H65" i="2"/>
  <c r="H64" i="2"/>
  <c r="H63" i="2"/>
  <c r="H62" i="2"/>
  <c r="H61" i="2"/>
  <c r="H60" i="2"/>
  <c r="E59" i="2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D59" i="2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K51" i="2"/>
  <c r="H37" i="2"/>
  <c r="H36" i="2"/>
  <c r="H35" i="2"/>
  <c r="H34" i="2"/>
  <c r="H33" i="2"/>
  <c r="H32" i="2"/>
  <c r="H31" i="2"/>
  <c r="E30" i="2"/>
  <c r="E31" i="2" s="1"/>
  <c r="E32" i="2" s="1"/>
  <c r="E33" i="2" s="1"/>
  <c r="E34" i="2" s="1"/>
  <c r="E35" i="2" s="1"/>
  <c r="E36" i="2" s="1"/>
  <c r="E37" i="2" s="1"/>
  <c r="D30" i="2"/>
  <c r="D31" i="2" s="1"/>
  <c r="D32" i="2" s="1"/>
  <c r="D33" i="2" s="1"/>
  <c r="D34" i="2" s="1"/>
  <c r="D35" i="2" s="1"/>
  <c r="D36" i="2" s="1"/>
  <c r="D37" i="2" s="1"/>
  <c r="H23" i="2"/>
  <c r="H22" i="2"/>
  <c r="H21" i="2"/>
  <c r="H20" i="2"/>
  <c r="H19" i="2"/>
  <c r="H18" i="2"/>
  <c r="H17" i="2"/>
  <c r="H16" i="2"/>
  <c r="E15" i="2"/>
  <c r="E16" i="2" s="1"/>
  <c r="E17" i="2" s="1"/>
  <c r="E18" i="2" s="1"/>
  <c r="E19" i="2" s="1"/>
  <c r="E20" i="2" s="1"/>
  <c r="E21" i="2" s="1"/>
  <c r="E22" i="2" s="1"/>
  <c r="E23" i="2" s="1"/>
  <c r="D15" i="2"/>
  <c r="D16" i="2" s="1"/>
  <c r="D17" i="2" s="1"/>
  <c r="D18" i="2" s="1"/>
  <c r="D19" i="2" s="1"/>
  <c r="D20" i="2" s="1"/>
  <c r="D21" i="2" s="1"/>
  <c r="D22" i="2" s="1"/>
  <c r="D23" i="2" s="1"/>
  <c r="K7" i="2"/>
  <c r="D25" i="3" l="1"/>
  <c r="D51" i="3"/>
  <c r="J18" i="3"/>
  <c r="F25" i="3"/>
  <c r="I22" i="2"/>
  <c r="K22" i="2" s="1"/>
  <c r="I36" i="2"/>
  <c r="I67" i="2"/>
  <c r="K67" i="2" s="1"/>
  <c r="I85" i="2"/>
  <c r="I65" i="2"/>
  <c r="I31" i="2"/>
  <c r="K31" i="2" s="1"/>
  <c r="I60" i="2"/>
  <c r="K60" i="2" s="1"/>
  <c r="I68" i="2"/>
  <c r="K68" i="2" s="1"/>
  <c r="I61" i="2"/>
  <c r="K61" i="2" s="1"/>
  <c r="I82" i="2"/>
  <c r="K82" i="2" s="1"/>
  <c r="I90" i="2"/>
  <c r="K90" i="2" s="1"/>
  <c r="I19" i="2"/>
  <c r="K19" i="2" s="1"/>
  <c r="I33" i="2"/>
  <c r="K33" i="2" s="1"/>
  <c r="I20" i="2"/>
  <c r="K20" i="2" s="1"/>
  <c r="I79" i="2"/>
  <c r="K79" i="2" s="1"/>
  <c r="I86" i="2"/>
  <c r="I17" i="2"/>
  <c r="K17" i="2" s="1"/>
  <c r="I37" i="2"/>
  <c r="K37" i="2" s="1"/>
  <c r="I80" i="2"/>
  <c r="K80" i="2" s="1"/>
  <c r="I87" i="2"/>
  <c r="K87" i="2" s="1"/>
  <c r="I16" i="2"/>
  <c r="K16" i="2" s="1"/>
  <c r="I21" i="2"/>
  <c r="K21" i="2" s="1"/>
  <c r="I69" i="2"/>
  <c r="K69" i="2" s="1"/>
  <c r="I81" i="2"/>
  <c r="K81" i="2" s="1"/>
  <c r="I88" i="2"/>
  <c r="K88" i="2" s="1"/>
  <c r="I32" i="2"/>
  <c r="K32" i="2" s="1"/>
  <c r="I64" i="2"/>
  <c r="K64" i="2" s="1"/>
  <c r="I89" i="2"/>
  <c r="I23" i="2"/>
  <c r="K23" i="2" s="1"/>
  <c r="I34" i="2"/>
  <c r="K34" i="2" s="1"/>
  <c r="I66" i="2"/>
  <c r="K66" i="2" s="1"/>
  <c r="I83" i="2"/>
  <c r="K83" i="2" s="1"/>
  <c r="I18" i="2"/>
  <c r="K18" i="2" s="1"/>
  <c r="I35" i="2"/>
  <c r="K35" i="2" s="1"/>
  <c r="I91" i="2"/>
  <c r="K85" i="2"/>
  <c r="K36" i="2"/>
  <c r="K89" i="2"/>
  <c r="K86" i="2"/>
  <c r="K65" i="2"/>
  <c r="K91" i="2"/>
  <c r="I62" i="2"/>
  <c r="K62" i="2" s="1"/>
  <c r="I70" i="2"/>
  <c r="K70" i="2" s="1"/>
  <c r="I84" i="2"/>
  <c r="K84" i="2" s="1"/>
  <c r="I63" i="2"/>
  <c r="K63" i="2" s="1"/>
  <c r="I71" i="2"/>
  <c r="K71" i="2" s="1"/>
  <c r="K94" i="2" l="1"/>
  <c r="K26" i="2"/>
  <c r="L40" i="2"/>
  <c r="M40" i="2" s="1"/>
  <c r="L74" i="2"/>
  <c r="M74" i="2" s="1"/>
  <c r="L26" i="2"/>
  <c r="M26" i="2" s="1"/>
  <c r="L94" i="2"/>
  <c r="M94" i="2" s="1"/>
  <c r="K40" i="2"/>
  <c r="K74" i="2"/>
  <c r="F44" i="2" l="1"/>
  <c r="E44" i="2"/>
</calcChain>
</file>

<file path=xl/sharedStrings.xml><?xml version="1.0" encoding="utf-8"?>
<sst xmlns="http://schemas.openxmlformats.org/spreadsheetml/2006/main" count="234" uniqueCount="48">
  <si>
    <t>coordinate punto 1</t>
  </si>
  <si>
    <t>coordinate punto 2</t>
  </si>
  <si>
    <t>distanza sul foglio millimetrato</t>
  </si>
  <si>
    <t>rapporto</t>
  </si>
  <si>
    <t>(px)</t>
  </si>
  <si>
    <t>(cm)</t>
  </si>
  <si>
    <t>(m/px)</t>
  </si>
  <si>
    <t>foto</t>
  </si>
  <si>
    <t>distanza</t>
  </si>
  <si>
    <t>schermo</t>
  </si>
  <si>
    <t>(mm)</t>
  </si>
  <si>
    <t>(m)</t>
  </si>
  <si>
    <t>ordine</t>
  </si>
  <si>
    <t>min/max</t>
  </si>
  <si>
    <t>coordinate punto</t>
  </si>
  <si>
    <t>distanza AB</t>
  </si>
  <si>
    <t>lunghezza d’onda λ</t>
  </si>
  <si>
    <t>(nm)</t>
  </si>
  <si>
    <t>min</t>
  </si>
  <si>
    <t>λ media</t>
  </si>
  <si>
    <t>sqm</t>
  </si>
  <si>
    <t>max</t>
  </si>
  <si>
    <t>IMG_0291</t>
  </si>
  <si>
    <t>sqmm</t>
  </si>
  <si>
    <t>IMG_0286</t>
  </si>
  <si>
    <t>d</t>
  </si>
  <si>
    <t>L</t>
  </si>
  <si>
    <t>d = distanza fenditure</t>
  </si>
  <si>
    <t>L = distanza fenditure/schermo</t>
  </si>
  <si>
    <t>Δy</t>
  </si>
  <si>
    <t>Δy = separazione tra due estremi</t>
  </si>
  <si>
    <t>Calcolo della lunghezza d'onda a partire dalle coordinate degli estremi (modalità 2)</t>
  </si>
  <si>
    <t>distanza fenditure: d</t>
  </si>
  <si>
    <t>dist. fenditure-ccd: L</t>
  </si>
  <si>
    <t>rapporto m/pixel</t>
  </si>
  <si>
    <t>(m/pixel)</t>
  </si>
  <si>
    <t>Coordinate massimi</t>
  </si>
  <si>
    <t>λ</t>
  </si>
  <si>
    <t>Coordinate minimi</t>
  </si>
  <si>
    <t>(pixel)</t>
  </si>
  <si>
    <t>(%int)</t>
  </si>
  <si>
    <t>λ_media</t>
  </si>
  <si>
    <t>λ_mediaPesata</t>
  </si>
  <si>
    <t>errore</t>
  </si>
  <si>
    <r>
      <t xml:space="preserve">File: </t>
    </r>
    <r>
      <rPr>
        <b/>
        <sz val="11"/>
        <color rgb="FFFF0000"/>
        <rFont val="Calibri"/>
        <family val="2"/>
        <scheme val="minor"/>
      </rPr>
      <t>2fenditure_075_3335_p_1.txt</t>
    </r>
  </si>
  <si>
    <r>
      <t xml:space="preserve">File: </t>
    </r>
    <r>
      <rPr>
        <b/>
        <sz val="11"/>
        <color rgb="FFFF0000"/>
        <rFont val="Calibri"/>
        <family val="2"/>
        <scheme val="minor"/>
      </rPr>
      <t>2fenditure_100_3335_p_1.txt</t>
    </r>
  </si>
  <si>
    <t>λ_pesata</t>
  </si>
  <si>
    <t>Calcolo della lunghezza d'onda a partire dal rilievo manuale su foto (modalità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</si>
</sst>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20" x14ac:knownFonts="1">
    <font>
      <sz val="11"/>
      <color theme="1"/>
      <name val="Liberation San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9FF33"/>
        <bgColor rgb="FF99FF33"/>
      </patternFill>
    </fill>
    <fill>
      <patternFill patternType="solid">
        <fgColor theme="5" tint="0.59999389629810485"/>
        <bgColor rgb="FFFF6666"/>
      </patternFill>
    </fill>
    <fill>
      <patternFill patternType="solid">
        <fgColor theme="9" tint="0.79998168889431442"/>
        <bgColor rgb="FFFFCC00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8">
    <xf numFmtId="0" fontId="0" fillId="0" borderId="0"/>
    <xf numFmtId="0" fontId="4" fillId="0" borderId="0"/>
    <xf numFmtId="0" fontId="5" fillId="2" borderId="0"/>
    <xf numFmtId="0" fontId="5" fillId="3" borderId="0"/>
    <xf numFmtId="0" fontId="4" fillId="4" borderId="0"/>
    <xf numFmtId="0" fontId="6" fillId="5" borderId="0"/>
    <xf numFmtId="0" fontId="7" fillId="6" borderId="0"/>
    <xf numFmtId="0" fontId="8" fillId="0" borderId="0"/>
    <xf numFmtId="0" fontId="9" fillId="7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8" borderId="0"/>
    <xf numFmtId="0" fontId="15" fillId="8" borderId="1"/>
    <xf numFmtId="0" fontId="3" fillId="0" borderId="0"/>
    <xf numFmtId="0" fontId="3" fillId="0" borderId="0"/>
    <xf numFmtId="0" fontId="6" fillId="0" borderId="0"/>
  </cellStyleXfs>
  <cellXfs count="33">
    <xf numFmtId="0" fontId="0" fillId="0" borderId="0" xfId="0"/>
    <xf numFmtId="165" fontId="0" fillId="0" borderId="0" xfId="0" applyNumberFormat="1"/>
    <xf numFmtId="0" fontId="17" fillId="0" borderId="0" xfId="0" applyFont="1"/>
    <xf numFmtId="1" fontId="16" fillId="0" borderId="0" xfId="0" applyNumberFormat="1" applyFont="1"/>
    <xf numFmtId="0" fontId="2" fillId="0" borderId="0" xfId="0" applyFont="1"/>
    <xf numFmtId="0" fontId="2" fillId="13" borderId="0" xfId="0" applyFont="1" applyFill="1" applyAlignment="1">
      <alignment horizontal="left"/>
    </xf>
    <xf numFmtId="0" fontId="2" fillId="13" borderId="0" xfId="0" applyFont="1" applyFill="1"/>
    <xf numFmtId="0" fontId="2" fillId="13" borderId="0" xfId="0" applyFont="1" applyFill="1" applyAlignment="1">
      <alignment horizontal="center"/>
    </xf>
    <xf numFmtId="0" fontId="19" fillId="13" borderId="0" xfId="0" applyFont="1" applyFill="1" applyAlignment="1">
      <alignment horizontal="center"/>
    </xf>
    <xf numFmtId="2" fontId="2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Alignment="1">
      <alignment horizontal="center"/>
    </xf>
    <xf numFmtId="0" fontId="19" fillId="13" borderId="0" xfId="0" applyFont="1" applyFill="1" applyAlignment="1">
      <alignment horizontal="left"/>
    </xf>
    <xf numFmtId="0" fontId="2" fillId="14" borderId="0" xfId="0" applyFont="1" applyFill="1" applyAlignment="1">
      <alignment horizontal="left"/>
    </xf>
    <xf numFmtId="0" fontId="2" fillId="14" borderId="0" xfId="0" applyFont="1" applyFill="1"/>
    <xf numFmtId="0" fontId="2" fillId="14" borderId="0" xfId="0" applyFont="1" applyFill="1" applyAlignment="1">
      <alignment horizontal="center"/>
    </xf>
    <xf numFmtId="0" fontId="19" fillId="14" borderId="0" xfId="0" applyFont="1" applyFill="1" applyAlignment="1">
      <alignment horizontal="center"/>
    </xf>
    <xf numFmtId="0" fontId="19" fillId="14" borderId="0" xfId="0" applyFont="1" applyFill="1" applyAlignment="1">
      <alignment horizontal="left"/>
    </xf>
    <xf numFmtId="1" fontId="2" fillId="0" borderId="0" xfId="0" applyNumberFormat="1" applyFont="1"/>
    <xf numFmtId="0" fontId="2" fillId="10" borderId="0" xfId="0" applyFont="1" applyFill="1"/>
    <xf numFmtId="0" fontId="2" fillId="12" borderId="0" xfId="0" applyFont="1" applyFill="1"/>
    <xf numFmtId="0" fontId="2" fillId="12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2" fillId="11" borderId="0" xfId="0" applyFont="1" applyFill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1" fillId="11" borderId="0" xfId="0" applyFont="1" applyFill="1" applyAlignment="1">
      <alignment horizontal="center"/>
    </xf>
    <xf numFmtId="0" fontId="2" fillId="13" borderId="0" xfId="0" applyFont="1" applyFill="1" applyAlignment="1">
      <alignment horizontal="center"/>
    </xf>
    <xf numFmtId="0" fontId="2" fillId="14" borderId="0" xfId="0" applyFont="1" applyFill="1" applyAlignment="1">
      <alignment horizontal="center"/>
    </xf>
    <xf numFmtId="0" fontId="2" fillId="11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</cellXfs>
  <cellStyles count="18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e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10E82-F30E-4DB2-BC01-F2AF4D8B0E97}">
  <dimension ref="B1:J51"/>
  <sheetViews>
    <sheetView topLeftCell="A28" workbookViewId="0">
      <selection activeCell="D51" sqref="D51"/>
    </sheetView>
  </sheetViews>
  <sheetFormatPr defaultRowHeight="14.25" x14ac:dyDescent="0.2"/>
  <cols>
    <col min="1" max="1" width="4.25" customWidth="1"/>
    <col min="11" max="11" width="4.25" customWidth="1"/>
  </cols>
  <sheetData>
    <row r="1" spans="2:10" ht="15" x14ac:dyDescent="0.25">
      <c r="B1" s="2" t="s">
        <v>31</v>
      </c>
      <c r="C1" s="4"/>
      <c r="D1" s="4"/>
      <c r="E1" s="4"/>
      <c r="F1" s="4"/>
      <c r="G1" s="4"/>
      <c r="H1" s="4"/>
      <c r="I1" s="4"/>
      <c r="J1" s="4"/>
    </row>
    <row r="2" spans="2:10" ht="15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ht="15" x14ac:dyDescent="0.25">
      <c r="B3" s="4" t="s">
        <v>44</v>
      </c>
      <c r="C3" s="4"/>
      <c r="D3" s="4"/>
      <c r="E3" s="4"/>
      <c r="F3" s="4"/>
      <c r="G3" s="4"/>
      <c r="H3" s="4"/>
      <c r="I3" s="4"/>
      <c r="J3" s="4"/>
    </row>
    <row r="4" spans="2:10" ht="15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ht="15" x14ac:dyDescent="0.25">
      <c r="B5" s="5" t="s">
        <v>32</v>
      </c>
      <c r="C5" s="6"/>
      <c r="D5" s="4"/>
      <c r="E5" s="5" t="s">
        <v>33</v>
      </c>
      <c r="F5" s="6"/>
      <c r="G5" s="4"/>
      <c r="H5" s="5" t="s">
        <v>34</v>
      </c>
      <c r="I5" s="6"/>
      <c r="J5" s="4"/>
    </row>
    <row r="6" spans="2:10" ht="15" x14ac:dyDescent="0.25">
      <c r="B6" s="7" t="s">
        <v>10</v>
      </c>
      <c r="C6" s="6"/>
      <c r="D6" s="4"/>
      <c r="E6" s="7" t="s">
        <v>11</v>
      </c>
      <c r="F6" s="6"/>
      <c r="G6" s="4"/>
      <c r="H6" s="7" t="s">
        <v>35</v>
      </c>
      <c r="I6" s="6"/>
      <c r="J6" s="4"/>
    </row>
    <row r="7" spans="2:10" ht="15" x14ac:dyDescent="0.25">
      <c r="B7" s="4">
        <v>0.75</v>
      </c>
      <c r="C7" s="4"/>
      <c r="D7" s="4"/>
      <c r="E7" s="4">
        <v>3.335</v>
      </c>
      <c r="F7" s="4"/>
      <c r="G7" s="4"/>
      <c r="H7" s="4">
        <f>0.028/2048</f>
        <v>1.3671875E-5</v>
      </c>
      <c r="I7" s="4"/>
      <c r="J7" s="4"/>
    </row>
    <row r="8" spans="2:10" ht="15" x14ac:dyDescent="0.25">
      <c r="B8" s="4"/>
      <c r="C8" s="4"/>
      <c r="D8" s="4"/>
      <c r="E8" s="4"/>
      <c r="F8" s="4"/>
      <c r="G8" s="4"/>
      <c r="H8" s="4"/>
      <c r="I8" s="4"/>
      <c r="J8" s="4"/>
    </row>
    <row r="9" spans="2:10" ht="15" x14ac:dyDescent="0.25">
      <c r="B9" s="29" t="s">
        <v>36</v>
      </c>
      <c r="C9" s="29"/>
      <c r="D9" s="8" t="s">
        <v>29</v>
      </c>
      <c r="E9" s="8" t="s">
        <v>37</v>
      </c>
      <c r="F9" s="4"/>
      <c r="G9" s="29" t="s">
        <v>38</v>
      </c>
      <c r="H9" s="29"/>
      <c r="I9" s="8" t="s">
        <v>29</v>
      </c>
      <c r="J9" s="8" t="s">
        <v>37</v>
      </c>
    </row>
    <row r="10" spans="2:10" ht="15" x14ac:dyDescent="0.25">
      <c r="B10" s="7" t="s">
        <v>39</v>
      </c>
      <c r="C10" s="7" t="s">
        <v>40</v>
      </c>
      <c r="D10" s="7" t="s">
        <v>39</v>
      </c>
      <c r="E10" s="7" t="s">
        <v>17</v>
      </c>
      <c r="F10" s="4"/>
      <c r="G10" s="7" t="s">
        <v>39</v>
      </c>
      <c r="H10" s="7" t="s">
        <v>40</v>
      </c>
      <c r="I10" s="7" t="s">
        <v>39</v>
      </c>
      <c r="J10" s="7" t="s">
        <v>17</v>
      </c>
    </row>
    <row r="11" spans="2:10" ht="15" x14ac:dyDescent="0.25">
      <c r="B11" s="4">
        <v>427.6</v>
      </c>
      <c r="C11" s="4">
        <v>8.4</v>
      </c>
      <c r="D11" s="4"/>
      <c r="E11" s="4"/>
      <c r="F11" s="4"/>
      <c r="G11" s="4">
        <v>504.5</v>
      </c>
      <c r="H11" s="4">
        <v>2.4</v>
      </c>
      <c r="I11" s="4"/>
      <c r="J11" s="4"/>
    </row>
    <row r="12" spans="2:10" ht="15" x14ac:dyDescent="0.25">
      <c r="B12" s="4">
        <v>624.5</v>
      </c>
      <c r="C12" s="4">
        <v>31.2</v>
      </c>
      <c r="D12" s="4">
        <f>ABS(B12-B11)</f>
        <v>196.89999999999998</v>
      </c>
      <c r="E12" s="9">
        <f t="shared" ref="E12:E17" si="0">($B$7*0.001/$E$7)*D12*$H$7*1000000000</f>
        <v>605.39554441529231</v>
      </c>
      <c r="F12" s="4"/>
      <c r="G12" s="4">
        <v>718.5</v>
      </c>
      <c r="H12" s="4">
        <v>2.8</v>
      </c>
      <c r="I12" s="4">
        <f>ABS(G12-G11)</f>
        <v>214</v>
      </c>
      <c r="J12" s="9">
        <f>($B$7*0.001/$E$7)*I12*$H$7*1000000000</f>
        <v>657.97179535232385</v>
      </c>
    </row>
    <row r="13" spans="2:10" ht="15" x14ac:dyDescent="0.25">
      <c r="B13" s="4">
        <v>832</v>
      </c>
      <c r="C13" s="4">
        <v>61.2</v>
      </c>
      <c r="D13" s="4">
        <f t="shared" ref="D13:D17" si="1">ABS(B13-B12)</f>
        <v>207.5</v>
      </c>
      <c r="E13" s="9">
        <f t="shared" si="0"/>
        <v>637.98667072713636</v>
      </c>
      <c r="F13" s="4"/>
      <c r="G13" s="4">
        <v>928</v>
      </c>
      <c r="H13" s="4">
        <v>2.8</v>
      </c>
      <c r="I13" s="4">
        <f t="shared" ref="I13:I16" si="2">ABS(G13-G12)</f>
        <v>209.5</v>
      </c>
      <c r="J13" s="9">
        <f>($B$7*0.001/$E$7)*I13*$H$7*1000000000</f>
        <v>644.13593984257864</v>
      </c>
    </row>
    <row r="14" spans="2:10" ht="15" x14ac:dyDescent="0.25">
      <c r="B14" s="4">
        <v>1029.25</v>
      </c>
      <c r="C14" s="4">
        <v>76</v>
      </c>
      <c r="D14" s="4">
        <f t="shared" si="1"/>
        <v>197.25</v>
      </c>
      <c r="E14" s="9">
        <f t="shared" si="0"/>
        <v>606.47166651049474</v>
      </c>
      <c r="F14" s="4"/>
      <c r="G14" s="4">
        <v>1138</v>
      </c>
      <c r="H14" s="4">
        <v>2.8</v>
      </c>
      <c r="I14" s="4">
        <f t="shared" si="2"/>
        <v>210</v>
      </c>
      <c r="J14" s="9">
        <f>($B$7*0.001/$E$7)*I14*$H$7*1000000000</f>
        <v>645.67325712143929</v>
      </c>
    </row>
    <row r="15" spans="2:10" ht="15" x14ac:dyDescent="0.25">
      <c r="B15" s="4">
        <v>1235.5</v>
      </c>
      <c r="C15" s="4">
        <v>60</v>
      </c>
      <c r="D15" s="4">
        <f t="shared" si="1"/>
        <v>206.25</v>
      </c>
      <c r="E15" s="9">
        <f t="shared" si="0"/>
        <v>634.14337752998506</v>
      </c>
      <c r="F15" s="4"/>
      <c r="G15" s="4">
        <v>1352</v>
      </c>
      <c r="H15" s="4">
        <v>2.4</v>
      </c>
      <c r="I15" s="4">
        <f t="shared" si="2"/>
        <v>214</v>
      </c>
      <c r="J15" s="9">
        <f>($B$7*0.001/$E$7)*I15*$H$7*1000000000</f>
        <v>657.97179535232385</v>
      </c>
    </row>
    <row r="16" spans="2:10" ht="15" x14ac:dyDescent="0.25">
      <c r="B16" s="4">
        <v>1442.5</v>
      </c>
      <c r="C16" s="4">
        <v>32</v>
      </c>
      <c r="D16" s="4">
        <f t="shared" si="1"/>
        <v>207</v>
      </c>
      <c r="E16" s="9">
        <f t="shared" si="0"/>
        <v>636.44935344827593</v>
      </c>
      <c r="F16" s="4"/>
      <c r="G16" s="10">
        <v>1560.4285714285713</v>
      </c>
      <c r="H16" s="4">
        <v>2</v>
      </c>
      <c r="I16" s="10">
        <f t="shared" si="2"/>
        <v>208.42857142857133</v>
      </c>
      <c r="J16" s="9">
        <f>($B$7*0.001/$E$7)*I16*$H$7*1000000000</f>
        <v>640.84168853073436</v>
      </c>
    </row>
    <row r="17" spans="2:10" ht="15" x14ac:dyDescent="0.25">
      <c r="B17" s="4">
        <v>1651</v>
      </c>
      <c r="C17" s="4">
        <v>7.6</v>
      </c>
      <c r="D17" s="4">
        <f t="shared" si="1"/>
        <v>208.5</v>
      </c>
      <c r="E17" s="9">
        <f t="shared" si="0"/>
        <v>641.06130528485755</v>
      </c>
      <c r="F17" s="4"/>
      <c r="G17" s="4"/>
      <c r="H17" s="4"/>
      <c r="I17" s="4"/>
      <c r="J17" s="8" t="s">
        <v>41</v>
      </c>
    </row>
    <row r="18" spans="2:10" ht="15" x14ac:dyDescent="0.25">
      <c r="B18" s="4"/>
      <c r="C18" s="4"/>
      <c r="D18" s="4"/>
      <c r="E18" s="8" t="s">
        <v>41</v>
      </c>
      <c r="F18" s="4"/>
      <c r="G18" s="4"/>
      <c r="H18" s="4"/>
      <c r="I18" s="4"/>
      <c r="J18" s="11">
        <f>AVERAGE(J12:J16)</f>
        <v>649.31889523987991</v>
      </c>
    </row>
    <row r="19" spans="2:10" ht="15" x14ac:dyDescent="0.25">
      <c r="B19" s="4"/>
      <c r="C19" s="4"/>
      <c r="D19" s="4"/>
      <c r="E19" s="11">
        <f>AVERAGE(E12:E17)</f>
        <v>626.91798631934034</v>
      </c>
      <c r="F19" s="4"/>
      <c r="G19" s="4"/>
      <c r="H19" s="4"/>
      <c r="I19" s="4"/>
      <c r="J19" s="7" t="s">
        <v>23</v>
      </c>
    </row>
    <row r="20" spans="2:10" ht="15" x14ac:dyDescent="0.25">
      <c r="B20" s="4"/>
      <c r="C20" s="4"/>
      <c r="D20" s="4"/>
      <c r="E20" s="7" t="s">
        <v>23</v>
      </c>
      <c r="F20" s="4"/>
      <c r="G20" s="4"/>
      <c r="H20" s="4"/>
      <c r="I20" s="4"/>
      <c r="J20" s="10">
        <f>STDEV(J12:J16)/SQRT(5)</f>
        <v>3.6177485971422114</v>
      </c>
    </row>
    <row r="21" spans="2:10" ht="15" x14ac:dyDescent="0.25">
      <c r="B21" s="4"/>
      <c r="C21" s="4"/>
      <c r="D21" s="4"/>
      <c r="E21" s="10">
        <f>STDEV(E12:E17)/SQRT(6)</f>
        <v>6.7004228289759844</v>
      </c>
      <c r="F21" s="4"/>
      <c r="G21" s="4"/>
      <c r="H21" s="4"/>
      <c r="I21" s="4"/>
      <c r="J21" s="4"/>
    </row>
    <row r="22" spans="2:10" ht="15" x14ac:dyDescent="0.25">
      <c r="B22" s="4"/>
      <c r="C22" s="4"/>
      <c r="D22" s="4"/>
      <c r="E22" s="4"/>
      <c r="F22" s="4"/>
      <c r="G22" s="4"/>
      <c r="H22" s="4"/>
      <c r="I22" s="4"/>
      <c r="J22" s="4"/>
    </row>
    <row r="23" spans="2:10" ht="15" x14ac:dyDescent="0.25">
      <c r="B23" s="4"/>
      <c r="C23" s="4"/>
      <c r="D23" s="12" t="s">
        <v>42</v>
      </c>
      <c r="E23" s="6"/>
      <c r="F23" s="7" t="s">
        <v>43</v>
      </c>
      <c r="G23" s="4"/>
      <c r="H23" s="4"/>
      <c r="I23" s="4"/>
      <c r="J23" s="4"/>
    </row>
    <row r="24" spans="2:10" ht="15" x14ac:dyDescent="0.25">
      <c r="B24" s="4"/>
      <c r="C24" s="4"/>
      <c r="D24" s="7" t="s">
        <v>17</v>
      </c>
      <c r="E24" s="6"/>
      <c r="F24" s="7" t="s">
        <v>17</v>
      </c>
      <c r="G24" s="4"/>
      <c r="H24" s="4"/>
      <c r="I24" s="4"/>
      <c r="J24" s="4"/>
    </row>
    <row r="25" spans="2:10" ht="15" x14ac:dyDescent="0.25">
      <c r="B25" s="4"/>
      <c r="C25" s="4"/>
      <c r="D25" s="3">
        <f>(E19*(1/E21^2)+J18*(1/J20^2))/((1/E21^2)+(1/J20^2))</f>
        <v>644.26255894048552</v>
      </c>
      <c r="E25" s="4"/>
      <c r="F25" s="3">
        <f>SQRT(1/(1/E21^2+1/J20^2))</f>
        <v>3.1833718032957301</v>
      </c>
      <c r="G25" s="4"/>
      <c r="H25" s="4"/>
      <c r="I25" s="4"/>
      <c r="J25" s="4"/>
    </row>
    <row r="26" spans="2:10" ht="15" x14ac:dyDescent="0.25">
      <c r="B26" s="4"/>
      <c r="C26" s="4"/>
      <c r="D26" s="4"/>
      <c r="E26" s="4"/>
      <c r="F26" s="4"/>
      <c r="G26" s="4"/>
      <c r="H26" s="4"/>
      <c r="I26" s="4"/>
      <c r="J26" s="4"/>
    </row>
    <row r="27" spans="2:10" ht="15" x14ac:dyDescent="0.25">
      <c r="B27" s="4"/>
      <c r="C27" s="4"/>
      <c r="D27" s="4"/>
      <c r="E27" s="4"/>
      <c r="F27" s="4"/>
      <c r="G27" s="4"/>
      <c r="H27" s="4"/>
      <c r="I27" s="4"/>
      <c r="J27" s="4"/>
    </row>
    <row r="28" spans="2:10" ht="15" x14ac:dyDescent="0.25">
      <c r="B28" s="4"/>
      <c r="C28" s="4"/>
      <c r="D28" s="4"/>
      <c r="E28" s="4"/>
      <c r="F28" s="4"/>
      <c r="G28" s="4"/>
      <c r="H28" s="4"/>
      <c r="I28" s="4"/>
      <c r="J28" s="4"/>
    </row>
    <row r="29" spans="2:10" ht="15" x14ac:dyDescent="0.25">
      <c r="B29" s="4" t="s">
        <v>45</v>
      </c>
      <c r="C29" s="4"/>
      <c r="D29" s="4"/>
      <c r="E29" s="4"/>
      <c r="F29" s="4"/>
      <c r="G29" s="4"/>
      <c r="H29" s="4"/>
      <c r="I29" s="4"/>
      <c r="J29" s="4"/>
    </row>
    <row r="30" spans="2:10" ht="15" x14ac:dyDescent="0.25">
      <c r="B30" s="4"/>
      <c r="C30" s="4"/>
      <c r="D30" s="4"/>
      <c r="E30" s="4"/>
      <c r="F30" s="4"/>
      <c r="G30" s="4"/>
      <c r="H30" s="4"/>
      <c r="I30" s="4"/>
      <c r="J30" s="4"/>
    </row>
    <row r="31" spans="2:10" ht="15" x14ac:dyDescent="0.25">
      <c r="B31" s="13" t="s">
        <v>32</v>
      </c>
      <c r="C31" s="14"/>
      <c r="D31" s="4"/>
      <c r="E31" s="13" t="s">
        <v>33</v>
      </c>
      <c r="F31" s="14"/>
      <c r="G31" s="4"/>
      <c r="H31" s="13" t="s">
        <v>34</v>
      </c>
      <c r="I31" s="14"/>
      <c r="J31" s="4"/>
    </row>
    <row r="32" spans="2:10" ht="15" x14ac:dyDescent="0.25">
      <c r="B32" s="15" t="s">
        <v>10</v>
      </c>
      <c r="C32" s="14"/>
      <c r="D32" s="4"/>
      <c r="E32" s="15" t="s">
        <v>11</v>
      </c>
      <c r="F32" s="14"/>
      <c r="G32" s="4"/>
      <c r="H32" s="15" t="s">
        <v>35</v>
      </c>
      <c r="I32" s="14"/>
      <c r="J32" s="4"/>
    </row>
    <row r="33" spans="2:10" ht="15" x14ac:dyDescent="0.25">
      <c r="B33" s="4">
        <v>1</v>
      </c>
      <c r="C33" s="4"/>
      <c r="D33" s="4"/>
      <c r="E33" s="4">
        <v>3.335</v>
      </c>
      <c r="F33" s="4"/>
      <c r="G33" s="4"/>
      <c r="H33" s="4">
        <f>0.028/2048</f>
        <v>1.3671875E-5</v>
      </c>
      <c r="I33" s="4"/>
      <c r="J33" s="4"/>
    </row>
    <row r="34" spans="2:10" ht="15" x14ac:dyDescent="0.25">
      <c r="B34" s="4"/>
      <c r="C34" s="4"/>
      <c r="D34" s="4"/>
      <c r="E34" s="4"/>
      <c r="F34" s="4"/>
      <c r="G34" s="4"/>
      <c r="H34" s="4"/>
      <c r="I34" s="4"/>
      <c r="J34" s="4"/>
    </row>
    <row r="35" spans="2:10" ht="15" x14ac:dyDescent="0.25">
      <c r="B35" s="30" t="s">
        <v>36</v>
      </c>
      <c r="C35" s="30"/>
      <c r="D35" s="16" t="s">
        <v>29</v>
      </c>
      <c r="E35" s="16" t="s">
        <v>37</v>
      </c>
      <c r="F35" s="4"/>
      <c r="G35" s="30" t="s">
        <v>38</v>
      </c>
      <c r="H35" s="30"/>
      <c r="I35" s="16" t="s">
        <v>29</v>
      </c>
      <c r="J35" s="16" t="s">
        <v>37</v>
      </c>
    </row>
    <row r="36" spans="2:10" ht="15" x14ac:dyDescent="0.25">
      <c r="B36" s="15" t="s">
        <v>39</v>
      </c>
      <c r="C36" s="15" t="s">
        <v>40</v>
      </c>
      <c r="D36" s="15" t="s">
        <v>39</v>
      </c>
      <c r="E36" s="15" t="s">
        <v>17</v>
      </c>
      <c r="F36" s="4"/>
      <c r="G36" s="15" t="s">
        <v>39</v>
      </c>
      <c r="H36" s="15" t="s">
        <v>40</v>
      </c>
      <c r="I36" s="15" t="s">
        <v>39</v>
      </c>
      <c r="J36" s="15" t="s">
        <v>17</v>
      </c>
    </row>
    <row r="37" spans="2:10" ht="15" x14ac:dyDescent="0.25">
      <c r="B37" s="4">
        <v>508</v>
      </c>
      <c r="C37" s="4">
        <v>23.6</v>
      </c>
      <c r="D37" s="4"/>
      <c r="E37" s="4"/>
      <c r="F37" s="4"/>
      <c r="G37" s="4">
        <v>418</v>
      </c>
      <c r="H37" s="4">
        <v>2.4</v>
      </c>
      <c r="I37" s="4"/>
      <c r="J37" s="4"/>
    </row>
    <row r="38" spans="2:10" ht="15" x14ac:dyDescent="0.25">
      <c r="B38" s="4">
        <v>657</v>
      </c>
      <c r="C38" s="4">
        <v>50</v>
      </c>
      <c r="D38" s="4">
        <f>ABS(B38-B37)</f>
        <v>149</v>
      </c>
      <c r="E38" s="9">
        <f>($B$33*0.001/$E$33)*D38*$H$33*1000000000</f>
        <v>610.82739880059978</v>
      </c>
      <c r="F38" s="4"/>
      <c r="G38" s="4">
        <v>578</v>
      </c>
      <c r="H38" s="4">
        <v>2.4</v>
      </c>
      <c r="I38" s="4">
        <f>ABS(G38-G37)</f>
        <v>160</v>
      </c>
      <c r="J38" s="9">
        <f>($B$33*0.001/$E$33)*I38*$H$33*1000000000</f>
        <v>655.9220389805098</v>
      </c>
    </row>
    <row r="39" spans="2:10" ht="15" x14ac:dyDescent="0.25">
      <c r="B39" s="4">
        <v>810</v>
      </c>
      <c r="C39" s="4">
        <v>71.599999999999994</v>
      </c>
      <c r="D39" s="4">
        <f t="shared" ref="D39:D43" si="3">ABS(B39-B38)</f>
        <v>153</v>
      </c>
      <c r="E39" s="9">
        <f t="shared" ref="E39:E43" si="4">($B$33*0.001/$E$33)*D39*$H$33*1000000000</f>
        <v>627.22544977511257</v>
      </c>
      <c r="F39" s="4"/>
      <c r="G39" s="4">
        <v>733</v>
      </c>
      <c r="H39" s="4">
        <v>2.8</v>
      </c>
      <c r="I39" s="4">
        <f t="shared" ref="I39:I44" si="5">ABS(G39-G38)</f>
        <v>155</v>
      </c>
      <c r="J39" s="9">
        <f t="shared" ref="J39:J44" si="6">($B$33*0.001/$E$33)*I39*$H$33*1000000000</f>
        <v>635.4244752623689</v>
      </c>
    </row>
    <row r="40" spans="2:10" ht="15" x14ac:dyDescent="0.25">
      <c r="B40" s="4">
        <v>968</v>
      </c>
      <c r="C40" s="4">
        <v>84.4</v>
      </c>
      <c r="D40" s="4">
        <f t="shared" si="3"/>
        <v>158</v>
      </c>
      <c r="E40" s="9">
        <f t="shared" si="4"/>
        <v>647.72301349325346</v>
      </c>
      <c r="F40" s="4"/>
      <c r="G40" s="4">
        <v>891.5</v>
      </c>
      <c r="H40" s="4">
        <v>2.8</v>
      </c>
      <c r="I40" s="4">
        <f t="shared" si="5"/>
        <v>158.5</v>
      </c>
      <c r="J40" s="9">
        <f t="shared" si="6"/>
        <v>649.77276986506752</v>
      </c>
    </row>
    <row r="41" spans="2:10" ht="15" x14ac:dyDescent="0.25">
      <c r="B41" s="4">
        <v>1125.5</v>
      </c>
      <c r="C41" s="4">
        <v>73.599999999999994</v>
      </c>
      <c r="D41" s="4">
        <f t="shared" si="3"/>
        <v>157.5</v>
      </c>
      <c r="E41" s="9">
        <f t="shared" si="4"/>
        <v>645.67325712143941</v>
      </c>
      <c r="F41" s="4"/>
      <c r="G41" s="4">
        <v>1049</v>
      </c>
      <c r="H41" s="4">
        <v>2.4</v>
      </c>
      <c r="I41" s="4">
        <f t="shared" si="5"/>
        <v>157.5</v>
      </c>
      <c r="J41" s="9">
        <f t="shared" si="6"/>
        <v>645.67325712143941</v>
      </c>
    </row>
    <row r="42" spans="2:10" ht="15" x14ac:dyDescent="0.25">
      <c r="B42" s="4">
        <v>1279.5</v>
      </c>
      <c r="C42" s="4">
        <v>52</v>
      </c>
      <c r="D42" s="4">
        <f t="shared" si="3"/>
        <v>154</v>
      </c>
      <c r="E42" s="9">
        <f t="shared" si="4"/>
        <v>631.32496251874079</v>
      </c>
      <c r="F42" s="4"/>
      <c r="G42" s="4">
        <v>1206</v>
      </c>
      <c r="H42" s="4">
        <v>2.4</v>
      </c>
      <c r="I42" s="4">
        <f t="shared" si="5"/>
        <v>157</v>
      </c>
      <c r="J42" s="9">
        <f t="shared" si="6"/>
        <v>643.62350074962524</v>
      </c>
    </row>
    <row r="43" spans="2:10" ht="15" x14ac:dyDescent="0.25">
      <c r="B43" s="4">
        <v>1433</v>
      </c>
      <c r="C43" s="4">
        <v>24.4</v>
      </c>
      <c r="D43" s="4">
        <f t="shared" si="3"/>
        <v>153.5</v>
      </c>
      <c r="E43" s="9">
        <f t="shared" si="4"/>
        <v>629.27520614692651</v>
      </c>
      <c r="F43" s="4"/>
      <c r="G43" s="4">
        <v>1363</v>
      </c>
      <c r="H43" s="4">
        <v>2</v>
      </c>
      <c r="I43" s="4">
        <f t="shared" si="5"/>
        <v>157</v>
      </c>
      <c r="J43" s="9">
        <f t="shared" si="6"/>
        <v>643.62350074962524</v>
      </c>
    </row>
    <row r="44" spans="2:10" ht="15" x14ac:dyDescent="0.25">
      <c r="B44" s="4"/>
      <c r="C44" s="4"/>
      <c r="D44" s="4"/>
      <c r="E44" s="16" t="s">
        <v>41</v>
      </c>
      <c r="F44" s="4"/>
      <c r="G44" s="4">
        <v>1522</v>
      </c>
      <c r="H44" s="4">
        <v>2.4</v>
      </c>
      <c r="I44" s="4">
        <f t="shared" si="5"/>
        <v>159</v>
      </c>
      <c r="J44" s="9">
        <f t="shared" si="6"/>
        <v>651.82252623688169</v>
      </c>
    </row>
    <row r="45" spans="2:10" ht="15" x14ac:dyDescent="0.25">
      <c r="B45" s="4"/>
      <c r="C45" s="4"/>
      <c r="D45" s="4"/>
      <c r="E45" s="11">
        <f>AVERAGE(E38:E43)</f>
        <v>632.00821464267869</v>
      </c>
      <c r="F45" s="4"/>
      <c r="G45" s="4"/>
      <c r="H45" s="4"/>
      <c r="I45" s="4"/>
      <c r="J45" s="16" t="s">
        <v>41</v>
      </c>
    </row>
    <row r="46" spans="2:10" ht="15" x14ac:dyDescent="0.25">
      <c r="B46" s="4"/>
      <c r="C46" s="4"/>
      <c r="D46" s="4"/>
      <c r="E46" s="15" t="s">
        <v>23</v>
      </c>
      <c r="F46" s="4"/>
      <c r="G46" s="4"/>
      <c r="H46" s="4"/>
      <c r="I46" s="4"/>
      <c r="J46" s="11">
        <f>AVERAGE(J38:J44)</f>
        <v>646.55172413793105</v>
      </c>
    </row>
    <row r="47" spans="2:10" ht="15" x14ac:dyDescent="0.25">
      <c r="B47" s="4"/>
      <c r="C47" s="4"/>
      <c r="D47" s="4"/>
      <c r="E47" s="10">
        <f>STDEV(E38:E43)/SQRT(6)</f>
        <v>5.5170229208561574</v>
      </c>
      <c r="F47" s="4"/>
      <c r="G47" s="4"/>
      <c r="H47" s="4"/>
      <c r="I47" s="4"/>
      <c r="J47" s="15" t="s">
        <v>23</v>
      </c>
    </row>
    <row r="48" spans="2:10" ht="15" x14ac:dyDescent="0.25">
      <c r="B48" s="4"/>
      <c r="C48" s="4"/>
      <c r="D48" s="4"/>
      <c r="E48" s="4"/>
      <c r="F48" s="4"/>
      <c r="G48" s="4"/>
      <c r="H48" s="4"/>
      <c r="I48" s="4"/>
      <c r="J48" s="10">
        <f>STDEV(J38:J44)/SQRT(7)</f>
        <v>2.5246199471314266</v>
      </c>
    </row>
    <row r="49" spans="2:10" ht="15" x14ac:dyDescent="0.25">
      <c r="B49" s="4"/>
      <c r="C49" s="4"/>
      <c r="D49" s="17" t="s">
        <v>42</v>
      </c>
      <c r="E49" s="14"/>
      <c r="F49" s="15" t="s">
        <v>43</v>
      </c>
      <c r="G49" s="4"/>
      <c r="H49" s="4"/>
      <c r="I49" s="4"/>
      <c r="J49" s="4"/>
    </row>
    <row r="50" spans="2:10" ht="15" x14ac:dyDescent="0.25">
      <c r="B50" s="4"/>
      <c r="C50" s="4"/>
      <c r="D50" s="15" t="s">
        <v>17</v>
      </c>
      <c r="E50" s="14"/>
      <c r="F50" s="15" t="s">
        <v>17</v>
      </c>
      <c r="G50" s="4"/>
      <c r="H50" s="4"/>
      <c r="I50" s="4"/>
      <c r="J50" s="4"/>
    </row>
    <row r="51" spans="2:10" ht="15" x14ac:dyDescent="0.25">
      <c r="B51" s="4"/>
      <c r="C51" s="4"/>
      <c r="D51" s="3">
        <f>(E45*(1/E47^2)+J46*(1/J48^2))/((1/E47^2)+(1/J48^2))</f>
        <v>644.0335793446385</v>
      </c>
      <c r="E51" s="18"/>
      <c r="F51" s="3">
        <f>SQRT(1/(1/E47^2+1/J48^2))</f>
        <v>2.2956756518295536</v>
      </c>
      <c r="G51" s="4"/>
      <c r="H51" s="4"/>
      <c r="I51" s="4"/>
      <c r="J51" s="4"/>
    </row>
  </sheetData>
  <mergeCells count="4">
    <mergeCell ref="B9:C9"/>
    <mergeCell ref="G9:H9"/>
    <mergeCell ref="B35:C35"/>
    <mergeCell ref="G35:H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98"/>
  <sheetViews>
    <sheetView tabSelected="1" zoomScaleNormal="100" workbookViewId="0">
      <selection activeCell="D3" sqref="D3"/>
    </sheetView>
  </sheetViews>
  <sheetFormatPr defaultRowHeight="14.25" x14ac:dyDescent="0.2"/>
  <cols>
    <col min="1" max="1" width="3.875" customWidth="1"/>
    <col min="2" max="8" width="10.625" customWidth="1"/>
    <col min="9" max="9" width="16.375" customWidth="1"/>
    <col min="10" max="10" width="5.25" customWidth="1"/>
    <col min="11" max="13" width="10.625" customWidth="1"/>
    <col min="14" max="14" width="4.25" customWidth="1"/>
    <col min="15" max="15" width="10.625" customWidth="1"/>
  </cols>
  <sheetData>
    <row r="1" spans="2:13" ht="15" x14ac:dyDescent="0.25">
      <c r="B1" s="2" t="s">
        <v>47</v>
      </c>
    </row>
    <row r="3" spans="2:13" ht="15" x14ac:dyDescent="0.25">
      <c r="B3" s="19" t="s">
        <v>7</v>
      </c>
      <c r="C3" s="19" t="s">
        <v>22</v>
      </c>
      <c r="D3" s="4"/>
      <c r="E3" s="4"/>
      <c r="F3" s="4"/>
      <c r="G3" s="4"/>
      <c r="H3" s="4"/>
      <c r="I3" s="4"/>
      <c r="J3" s="4"/>
      <c r="K3" s="4"/>
      <c r="L3" s="4"/>
      <c r="M3" s="4"/>
    </row>
    <row r="4" spans="2:13" ht="15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2:13" ht="15" x14ac:dyDescent="0.25">
      <c r="B5" s="32" t="s">
        <v>0</v>
      </c>
      <c r="C5" s="32"/>
      <c r="D5" s="4"/>
      <c r="E5" s="32" t="s">
        <v>1</v>
      </c>
      <c r="F5" s="32"/>
      <c r="G5" s="4"/>
      <c r="H5" s="20" t="s">
        <v>2</v>
      </c>
      <c r="I5" s="20"/>
      <c r="J5" s="4"/>
      <c r="K5" s="21" t="s">
        <v>3</v>
      </c>
      <c r="L5" s="4"/>
      <c r="M5" s="4"/>
    </row>
    <row r="6" spans="2:13" ht="15" x14ac:dyDescent="0.25">
      <c r="B6" s="22" t="s">
        <v>4</v>
      </c>
      <c r="C6" s="22" t="s">
        <v>4</v>
      </c>
      <c r="D6" s="23"/>
      <c r="E6" s="22" t="s">
        <v>4</v>
      </c>
      <c r="F6" s="22" t="s">
        <v>4</v>
      </c>
      <c r="G6" s="23"/>
      <c r="H6" s="22" t="s">
        <v>5</v>
      </c>
      <c r="I6" s="22"/>
      <c r="J6" s="23"/>
      <c r="K6" s="22" t="s">
        <v>6</v>
      </c>
      <c r="L6" s="4"/>
      <c r="M6" s="4"/>
    </row>
    <row r="7" spans="2:13" ht="15" x14ac:dyDescent="0.25">
      <c r="B7" s="4">
        <v>307</v>
      </c>
      <c r="C7" s="4">
        <v>636</v>
      </c>
      <c r="D7" s="4"/>
      <c r="E7" s="4">
        <v>5001</v>
      </c>
      <c r="F7" s="4">
        <v>536</v>
      </c>
      <c r="G7" s="4"/>
      <c r="H7" s="4">
        <v>23</v>
      </c>
      <c r="I7" s="4"/>
      <c r="J7" s="4"/>
      <c r="K7" s="4">
        <f>(H7*0.01)/SQRT((E7-B7)^2+(F7-C7)^2)</f>
        <v>4.8987606482772894E-5</v>
      </c>
      <c r="L7" s="4"/>
      <c r="M7" s="4"/>
    </row>
    <row r="8" spans="2:13" ht="15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2:13" ht="15" x14ac:dyDescent="0.25">
      <c r="B9" s="24" t="s">
        <v>25</v>
      </c>
      <c r="C9" s="24" t="s">
        <v>26</v>
      </c>
      <c r="D9" s="4"/>
      <c r="E9" s="4" t="s">
        <v>27</v>
      </c>
      <c r="F9" s="4"/>
      <c r="G9" s="4"/>
      <c r="H9" s="4"/>
      <c r="I9" s="4"/>
      <c r="J9" s="4"/>
      <c r="K9" s="4"/>
      <c r="L9" s="4"/>
      <c r="M9" s="4"/>
    </row>
    <row r="10" spans="2:13" ht="15" x14ac:dyDescent="0.25">
      <c r="B10" s="22" t="s">
        <v>10</v>
      </c>
      <c r="C10" s="22" t="s">
        <v>11</v>
      </c>
      <c r="D10" s="4"/>
      <c r="E10" s="4" t="s">
        <v>28</v>
      </c>
      <c r="F10" s="4"/>
      <c r="G10" s="4"/>
      <c r="H10" s="4"/>
      <c r="I10" s="4"/>
      <c r="J10" s="4"/>
      <c r="K10" s="4"/>
      <c r="L10" s="4"/>
      <c r="M10" s="4"/>
    </row>
    <row r="11" spans="2:13" ht="15" x14ac:dyDescent="0.25">
      <c r="B11" s="4">
        <v>0.75</v>
      </c>
      <c r="C11" s="4">
        <v>7.72</v>
      </c>
      <c r="D11" s="4"/>
      <c r="E11" s="4" t="s">
        <v>30</v>
      </c>
      <c r="F11" s="4"/>
      <c r="G11" s="4"/>
      <c r="H11" s="4"/>
      <c r="I11" s="4"/>
      <c r="J11" s="4"/>
      <c r="K11" s="4"/>
      <c r="L11" s="4"/>
      <c r="M11" s="4"/>
    </row>
    <row r="12" spans="2:13" ht="15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2:13" ht="15" x14ac:dyDescent="0.25">
      <c r="B13" s="24" t="s">
        <v>12</v>
      </c>
      <c r="C13" s="24" t="s">
        <v>13</v>
      </c>
      <c r="D13" s="24" t="s">
        <v>25</v>
      </c>
      <c r="E13" s="24" t="s">
        <v>26</v>
      </c>
      <c r="F13" s="31" t="s">
        <v>14</v>
      </c>
      <c r="G13" s="31"/>
      <c r="H13" s="24" t="s">
        <v>29</v>
      </c>
      <c r="I13" s="24" t="s">
        <v>29</v>
      </c>
      <c r="J13" s="4"/>
      <c r="K13" s="25" t="s">
        <v>16</v>
      </c>
      <c r="L13" s="25"/>
      <c r="M13" s="4"/>
    </row>
    <row r="14" spans="2:13" ht="15" x14ac:dyDescent="0.25">
      <c r="B14" s="4"/>
      <c r="C14" s="4"/>
      <c r="D14" s="22" t="s">
        <v>10</v>
      </c>
      <c r="E14" s="22" t="s">
        <v>11</v>
      </c>
      <c r="F14" s="22" t="s">
        <v>4</v>
      </c>
      <c r="G14" s="22" t="s">
        <v>4</v>
      </c>
      <c r="H14" s="22" t="s">
        <v>4</v>
      </c>
      <c r="I14" s="22" t="s">
        <v>11</v>
      </c>
      <c r="J14" s="4"/>
      <c r="K14" s="22" t="s">
        <v>17</v>
      </c>
      <c r="L14" s="4"/>
      <c r="M14" s="4"/>
    </row>
    <row r="15" spans="2:13" ht="15" x14ac:dyDescent="0.25">
      <c r="B15" s="4">
        <v>1</v>
      </c>
      <c r="C15" s="26" t="s">
        <v>18</v>
      </c>
      <c r="D15" s="4">
        <f>B11</f>
        <v>0.75</v>
      </c>
      <c r="E15" s="4">
        <f>C11</f>
        <v>7.72</v>
      </c>
      <c r="F15" s="4">
        <v>2064</v>
      </c>
      <c r="G15" s="4">
        <v>604</v>
      </c>
      <c r="H15" s="9"/>
      <c r="I15" s="27"/>
      <c r="J15" s="4"/>
      <c r="K15" s="18"/>
      <c r="L15" s="4"/>
      <c r="M15" s="4"/>
    </row>
    <row r="16" spans="2:13" ht="15" x14ac:dyDescent="0.25">
      <c r="B16" s="4">
        <v>2</v>
      </c>
      <c r="C16" s="26" t="s">
        <v>18</v>
      </c>
      <c r="D16" s="4">
        <f t="shared" ref="D16:E23" si="0">D15</f>
        <v>0.75</v>
      </c>
      <c r="E16" s="4">
        <f t="shared" si="0"/>
        <v>7.72</v>
      </c>
      <c r="F16" s="4">
        <v>2199</v>
      </c>
      <c r="G16" s="4">
        <v>601</v>
      </c>
      <c r="H16" s="9">
        <f t="shared" ref="H16:H23" si="1">SQRT((F16-F15)^2+(G16-G15)^2)</f>
        <v>135.03332921912278</v>
      </c>
      <c r="I16" s="27">
        <f t="shared" ref="I16:I23" si="2">H16*$K$7</f>
        <v>6.6149595938451052E-3</v>
      </c>
      <c r="J16" s="4"/>
      <c r="K16" s="10">
        <f t="shared" ref="K16:K23" si="3">(I16*D15*0.001/E15)*1000000000</f>
        <v>642.645038262154</v>
      </c>
      <c r="L16" s="4"/>
      <c r="M16" s="4"/>
    </row>
    <row r="17" spans="2:15" ht="15" x14ac:dyDescent="0.25">
      <c r="B17" s="4">
        <v>3</v>
      </c>
      <c r="C17" s="26" t="s">
        <v>18</v>
      </c>
      <c r="D17" s="4">
        <f t="shared" si="0"/>
        <v>0.75</v>
      </c>
      <c r="E17" s="4">
        <f t="shared" si="0"/>
        <v>7.72</v>
      </c>
      <c r="F17" s="4">
        <v>2333</v>
      </c>
      <c r="G17" s="4">
        <v>598</v>
      </c>
      <c r="H17" s="9">
        <f t="shared" si="1"/>
        <v>134.03357788255897</v>
      </c>
      <c r="I17" s="27">
        <f t="shared" si="2"/>
        <v>6.5659841687888913E-3</v>
      </c>
      <c r="J17" s="4"/>
      <c r="K17" s="10">
        <f t="shared" si="3"/>
        <v>637.8870630300089</v>
      </c>
      <c r="L17" s="4"/>
      <c r="M17" s="4"/>
    </row>
    <row r="18" spans="2:15" ht="15" x14ac:dyDescent="0.25">
      <c r="B18" s="4">
        <v>4</v>
      </c>
      <c r="C18" s="26" t="s">
        <v>18</v>
      </c>
      <c r="D18" s="4">
        <f t="shared" si="0"/>
        <v>0.75</v>
      </c>
      <c r="E18" s="4">
        <f t="shared" si="0"/>
        <v>7.72</v>
      </c>
      <c r="F18" s="4">
        <v>2469</v>
      </c>
      <c r="G18" s="4">
        <v>595</v>
      </c>
      <c r="H18" s="9">
        <f t="shared" si="1"/>
        <v>136.03308421115798</v>
      </c>
      <c r="I18" s="27">
        <f t="shared" si="2"/>
        <v>6.6639351979741138E-3</v>
      </c>
      <c r="J18" s="4"/>
      <c r="K18" s="10">
        <f t="shared" si="3"/>
        <v>647.40303089126758</v>
      </c>
      <c r="L18" s="4"/>
      <c r="M18" s="4"/>
    </row>
    <row r="19" spans="2:15" ht="15" x14ac:dyDescent="0.25">
      <c r="B19" s="4">
        <v>5</v>
      </c>
      <c r="C19" s="26" t="s">
        <v>18</v>
      </c>
      <c r="D19" s="4">
        <f t="shared" si="0"/>
        <v>0.75</v>
      </c>
      <c r="E19" s="4">
        <f t="shared" si="0"/>
        <v>7.72</v>
      </c>
      <c r="F19" s="4">
        <v>2606</v>
      </c>
      <c r="G19" s="4">
        <v>592</v>
      </c>
      <c r="H19" s="9">
        <f t="shared" si="1"/>
        <v>137.03284277865654</v>
      </c>
      <c r="I19" s="27">
        <f t="shared" si="2"/>
        <v>6.7129109772565143E-3</v>
      </c>
      <c r="J19" s="4"/>
      <c r="K19" s="10">
        <f t="shared" si="3"/>
        <v>652.16104053657841</v>
      </c>
      <c r="L19" s="4"/>
      <c r="M19" s="4"/>
    </row>
    <row r="20" spans="2:15" ht="15" x14ac:dyDescent="0.25">
      <c r="B20" s="4">
        <v>6</v>
      </c>
      <c r="C20" s="26" t="s">
        <v>18</v>
      </c>
      <c r="D20" s="4">
        <f t="shared" si="0"/>
        <v>0.75</v>
      </c>
      <c r="E20" s="4">
        <f t="shared" si="0"/>
        <v>7.72</v>
      </c>
      <c r="F20" s="4">
        <v>2744</v>
      </c>
      <c r="G20" s="4">
        <v>589</v>
      </c>
      <c r="H20" s="9">
        <f t="shared" si="1"/>
        <v>138.03260484392808</v>
      </c>
      <c r="I20" s="27">
        <f t="shared" si="2"/>
        <v>6.7618869278864404E-3</v>
      </c>
      <c r="J20" s="4"/>
      <c r="K20" s="10">
        <f t="shared" si="3"/>
        <v>656.91906682834599</v>
      </c>
      <c r="L20" s="4"/>
      <c r="M20" s="4"/>
    </row>
    <row r="21" spans="2:15" ht="15" x14ac:dyDescent="0.25">
      <c r="B21" s="4">
        <v>7</v>
      </c>
      <c r="C21" s="26" t="s">
        <v>18</v>
      </c>
      <c r="D21" s="4">
        <f t="shared" si="0"/>
        <v>0.75</v>
      </c>
      <c r="E21" s="4">
        <f t="shared" si="0"/>
        <v>7.72</v>
      </c>
      <c r="F21" s="4">
        <v>2881</v>
      </c>
      <c r="G21" s="4">
        <v>586</v>
      </c>
      <c r="H21" s="9">
        <f t="shared" si="1"/>
        <v>137.03284277865654</v>
      </c>
      <c r="I21" s="27">
        <f t="shared" si="2"/>
        <v>6.7129109772565143E-3</v>
      </c>
      <c r="J21" s="4"/>
      <c r="K21" s="10">
        <f t="shared" si="3"/>
        <v>652.16104053657841</v>
      </c>
      <c r="L21" s="4"/>
      <c r="M21" s="4"/>
    </row>
    <row r="22" spans="2:15" ht="15" x14ac:dyDescent="0.25">
      <c r="B22" s="4">
        <v>8</v>
      </c>
      <c r="C22" s="26" t="s">
        <v>18</v>
      </c>
      <c r="D22" s="4">
        <f t="shared" si="0"/>
        <v>0.75</v>
      </c>
      <c r="E22" s="4">
        <f t="shared" si="0"/>
        <v>7.72</v>
      </c>
      <c r="F22" s="4">
        <v>3019</v>
      </c>
      <c r="G22" s="4">
        <v>583</v>
      </c>
      <c r="H22" s="9">
        <f t="shared" si="1"/>
        <v>138.03260484392808</v>
      </c>
      <c r="I22" s="27">
        <f t="shared" si="2"/>
        <v>6.7618869278864404E-3</v>
      </c>
      <c r="J22" s="4"/>
      <c r="K22" s="10">
        <f t="shared" si="3"/>
        <v>656.91906682834599</v>
      </c>
      <c r="L22" s="4"/>
      <c r="M22" s="4"/>
    </row>
    <row r="23" spans="2:15" ht="15" x14ac:dyDescent="0.25">
      <c r="B23" s="4">
        <v>9</v>
      </c>
      <c r="C23" s="26" t="s">
        <v>18</v>
      </c>
      <c r="D23" s="4">
        <f t="shared" si="0"/>
        <v>0.75</v>
      </c>
      <c r="E23" s="4">
        <f t="shared" si="0"/>
        <v>7.72</v>
      </c>
      <c r="F23" s="4">
        <v>3158</v>
      </c>
      <c r="G23" s="4">
        <v>580</v>
      </c>
      <c r="H23" s="9">
        <f t="shared" si="1"/>
        <v>139.03237033151669</v>
      </c>
      <c r="I23" s="27">
        <f t="shared" si="2"/>
        <v>6.8108630461674886E-3</v>
      </c>
      <c r="J23" s="4"/>
      <c r="K23" s="10">
        <f t="shared" si="3"/>
        <v>661.67710940746338</v>
      </c>
      <c r="L23" s="4"/>
      <c r="M23" s="4"/>
    </row>
    <row r="24" spans="2:15" ht="15" x14ac:dyDescent="0.25">
      <c r="B24" s="4"/>
      <c r="C24" s="26"/>
      <c r="D24" s="4"/>
      <c r="E24" s="4"/>
      <c r="F24" s="4"/>
      <c r="G24" s="4"/>
      <c r="H24" s="9"/>
      <c r="I24" s="27"/>
      <c r="J24" s="4"/>
      <c r="K24" s="24" t="s">
        <v>19</v>
      </c>
      <c r="L24" s="24" t="s">
        <v>20</v>
      </c>
      <c r="M24" s="24" t="s">
        <v>23</v>
      </c>
      <c r="N24" s="1"/>
      <c r="O24" s="1"/>
    </row>
    <row r="25" spans="2:15" ht="15" x14ac:dyDescent="0.25">
      <c r="B25" s="4"/>
      <c r="C25" s="26"/>
      <c r="D25" s="4"/>
      <c r="E25" s="4"/>
      <c r="F25" s="4"/>
      <c r="G25" s="4"/>
      <c r="H25" s="9"/>
      <c r="I25" s="27"/>
      <c r="J25" s="4"/>
      <c r="K25" s="22" t="s">
        <v>17</v>
      </c>
      <c r="L25" s="22" t="s">
        <v>17</v>
      </c>
      <c r="M25" s="22" t="s">
        <v>17</v>
      </c>
      <c r="N25" s="1"/>
      <c r="O25" s="1"/>
    </row>
    <row r="26" spans="2:15" ht="15" x14ac:dyDescent="0.25">
      <c r="B26" s="4"/>
      <c r="C26" s="4"/>
      <c r="D26" s="4"/>
      <c r="E26" s="4"/>
      <c r="F26" s="4"/>
      <c r="G26" s="4"/>
      <c r="H26" s="4"/>
      <c r="I26" s="4"/>
      <c r="J26" s="4"/>
      <c r="K26" s="10">
        <f>AVERAGE(K16:K23)</f>
        <v>650.97155704009288</v>
      </c>
      <c r="L26" s="10">
        <f>_xlfn.STDEV.S(K16:K23)</f>
        <v>7.941335045769879</v>
      </c>
      <c r="M26" s="10">
        <f>L26/SQRT(B23)</f>
        <v>2.6471116819232932</v>
      </c>
    </row>
    <row r="27" spans="2:15" ht="15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2:15" ht="15" x14ac:dyDescent="0.25">
      <c r="B28" s="24" t="s">
        <v>12</v>
      </c>
      <c r="C28" s="24" t="s">
        <v>13</v>
      </c>
      <c r="D28" s="24" t="s">
        <v>8</v>
      </c>
      <c r="E28" s="24" t="s">
        <v>9</v>
      </c>
      <c r="F28" s="31" t="s">
        <v>14</v>
      </c>
      <c r="G28" s="31"/>
      <c r="H28" s="24" t="s">
        <v>29</v>
      </c>
      <c r="I28" s="24" t="s">
        <v>29</v>
      </c>
      <c r="J28" s="4"/>
      <c r="K28" s="25" t="s">
        <v>16</v>
      </c>
      <c r="L28" s="25"/>
      <c r="M28" s="4"/>
    </row>
    <row r="29" spans="2:15" ht="15" x14ac:dyDescent="0.25">
      <c r="B29" s="4"/>
      <c r="C29" s="4"/>
      <c r="D29" s="22" t="s">
        <v>10</v>
      </c>
      <c r="E29" s="22" t="s">
        <v>11</v>
      </c>
      <c r="F29" s="22" t="s">
        <v>4</v>
      </c>
      <c r="G29" s="22" t="s">
        <v>4</v>
      </c>
      <c r="H29" s="22" t="s">
        <v>4</v>
      </c>
      <c r="I29" s="22" t="s">
        <v>11</v>
      </c>
      <c r="J29" s="4"/>
      <c r="K29" s="22" t="s">
        <v>17</v>
      </c>
      <c r="L29" s="4"/>
      <c r="M29" s="4"/>
    </row>
    <row r="30" spans="2:15" ht="15" x14ac:dyDescent="0.25">
      <c r="B30" s="4">
        <v>1</v>
      </c>
      <c r="C30" s="26" t="s">
        <v>21</v>
      </c>
      <c r="D30" s="4">
        <f>B11</f>
        <v>0.75</v>
      </c>
      <c r="E30" s="4">
        <f>C11</f>
        <v>7.72</v>
      </c>
      <c r="F30" s="4">
        <v>2135</v>
      </c>
      <c r="G30" s="4">
        <v>602</v>
      </c>
      <c r="H30" s="9"/>
      <c r="I30" s="27"/>
      <c r="J30" s="4"/>
      <c r="K30" s="18"/>
      <c r="L30" s="4"/>
      <c r="M30" s="4"/>
    </row>
    <row r="31" spans="2:15" ht="15" x14ac:dyDescent="0.25">
      <c r="B31" s="4">
        <v>2</v>
      </c>
      <c r="C31" s="26" t="s">
        <v>21</v>
      </c>
      <c r="D31" s="4">
        <f t="shared" ref="D31:E37" si="4">D30</f>
        <v>0.75</v>
      </c>
      <c r="E31" s="4">
        <f t="shared" si="4"/>
        <v>7.72</v>
      </c>
      <c r="F31" s="4">
        <v>2269</v>
      </c>
      <c r="G31" s="4">
        <v>599</v>
      </c>
      <c r="H31" s="9">
        <f t="shared" ref="H31:H37" si="5">SQRT((F31-F30)^2+(G31-G30)^2)</f>
        <v>134.03357788255897</v>
      </c>
      <c r="I31" s="27">
        <f t="shared" ref="I31:I37" si="6">H31*$K$7</f>
        <v>6.5659841687888913E-3</v>
      </c>
      <c r="J31" s="4"/>
      <c r="K31" s="10">
        <f t="shared" ref="K31:K37" si="7">(I31*D30*0.001/E30)*1000000000</f>
        <v>637.8870630300089</v>
      </c>
      <c r="L31" s="4"/>
      <c r="M31" s="4"/>
    </row>
    <row r="32" spans="2:15" ht="15" x14ac:dyDescent="0.25">
      <c r="B32" s="4">
        <v>3</v>
      </c>
      <c r="C32" s="26" t="s">
        <v>21</v>
      </c>
      <c r="D32" s="4">
        <f t="shared" si="4"/>
        <v>0.75</v>
      </c>
      <c r="E32" s="4">
        <f t="shared" si="4"/>
        <v>7.72</v>
      </c>
      <c r="F32" s="4">
        <v>2402</v>
      </c>
      <c r="G32" s="4">
        <v>596</v>
      </c>
      <c r="H32" s="9">
        <f t="shared" si="5"/>
        <v>133.0338302838793</v>
      </c>
      <c r="I32" s="27">
        <f t="shared" si="6"/>
        <v>6.5170089268426741E-3</v>
      </c>
      <c r="J32" s="4"/>
      <c r="K32" s="10">
        <f t="shared" si="7"/>
        <v>633.12910558704743</v>
      </c>
      <c r="L32" s="4"/>
      <c r="M32" s="4"/>
    </row>
    <row r="33" spans="2:15" ht="15" x14ac:dyDescent="0.25">
      <c r="B33" s="4">
        <v>4</v>
      </c>
      <c r="C33" s="26" t="s">
        <v>21</v>
      </c>
      <c r="D33" s="4">
        <f t="shared" si="4"/>
        <v>0.75</v>
      </c>
      <c r="E33" s="4">
        <f t="shared" si="4"/>
        <v>7.72</v>
      </c>
      <c r="F33" s="4">
        <v>2539</v>
      </c>
      <c r="G33" s="4">
        <v>594</v>
      </c>
      <c r="H33" s="9">
        <f t="shared" si="5"/>
        <v>137.01459776242822</v>
      </c>
      <c r="I33" s="27">
        <f t="shared" si="6"/>
        <v>6.7120171975812498E-3</v>
      </c>
      <c r="J33" s="4"/>
      <c r="K33" s="10">
        <f t="shared" si="7"/>
        <v>652.07420960957734</v>
      </c>
      <c r="L33" s="4"/>
      <c r="M33" s="4"/>
    </row>
    <row r="34" spans="2:15" ht="15" x14ac:dyDescent="0.25">
      <c r="B34" s="4">
        <v>5</v>
      </c>
      <c r="C34" s="26" t="s">
        <v>21</v>
      </c>
      <c r="D34" s="4">
        <f t="shared" si="4"/>
        <v>0.75</v>
      </c>
      <c r="E34" s="4">
        <f t="shared" si="4"/>
        <v>7.72</v>
      </c>
      <c r="F34" s="4">
        <v>2673</v>
      </c>
      <c r="G34" s="4">
        <v>590</v>
      </c>
      <c r="H34" s="9">
        <f t="shared" si="5"/>
        <v>134.05968819895114</v>
      </c>
      <c r="I34" s="27">
        <f t="shared" si="6"/>
        <v>6.5672632506934515E-3</v>
      </c>
      <c r="J34" s="4"/>
      <c r="K34" s="10">
        <f t="shared" si="7"/>
        <v>638.01132616840539</v>
      </c>
      <c r="L34" s="4"/>
      <c r="M34" s="4"/>
    </row>
    <row r="35" spans="2:15" ht="15" x14ac:dyDescent="0.25">
      <c r="B35" s="4">
        <v>6</v>
      </c>
      <c r="C35" s="26" t="s">
        <v>21</v>
      </c>
      <c r="D35" s="4">
        <f t="shared" si="4"/>
        <v>0.75</v>
      </c>
      <c r="E35" s="4">
        <f t="shared" si="4"/>
        <v>7.72</v>
      </c>
      <c r="F35" s="4">
        <v>2815</v>
      </c>
      <c r="G35" s="4">
        <v>587</v>
      </c>
      <c r="H35" s="9">
        <f t="shared" si="5"/>
        <v>142.03168660548954</v>
      </c>
      <c r="I35" s="27">
        <f t="shared" si="6"/>
        <v>6.9577923715142473E-3</v>
      </c>
      <c r="J35" s="4"/>
      <c r="K35" s="10">
        <f t="shared" si="7"/>
        <v>675.95133142949305</v>
      </c>
      <c r="L35" s="4"/>
      <c r="M35" s="4"/>
    </row>
    <row r="36" spans="2:15" ht="15" x14ac:dyDescent="0.25">
      <c r="B36" s="4">
        <v>7</v>
      </c>
      <c r="C36" s="26" t="s">
        <v>21</v>
      </c>
      <c r="D36" s="4">
        <f t="shared" si="4"/>
        <v>0.75</v>
      </c>
      <c r="E36" s="4">
        <f t="shared" si="4"/>
        <v>7.72</v>
      </c>
      <c r="F36" s="4">
        <v>2952</v>
      </c>
      <c r="G36" s="4">
        <v>584</v>
      </c>
      <c r="H36" s="9">
        <f t="shared" si="5"/>
        <v>137.03284277865654</v>
      </c>
      <c r="I36" s="27">
        <f t="shared" si="6"/>
        <v>6.7129109772565143E-3</v>
      </c>
      <c r="J36" s="4"/>
      <c r="K36" s="10">
        <f t="shared" si="7"/>
        <v>652.16104053657841</v>
      </c>
      <c r="L36" s="4"/>
      <c r="M36" s="4"/>
    </row>
    <row r="37" spans="2:15" ht="15" x14ac:dyDescent="0.25">
      <c r="B37" s="4">
        <v>8</v>
      </c>
      <c r="C37" s="26" t="s">
        <v>21</v>
      </c>
      <c r="D37" s="4">
        <f t="shared" si="4"/>
        <v>0.75</v>
      </c>
      <c r="E37" s="4">
        <f t="shared" si="4"/>
        <v>7.72</v>
      </c>
      <c r="F37" s="4">
        <v>3090</v>
      </c>
      <c r="G37" s="4">
        <v>581</v>
      </c>
      <c r="H37" s="9">
        <f t="shared" si="5"/>
        <v>138.03260484392808</v>
      </c>
      <c r="I37" s="27">
        <f t="shared" si="6"/>
        <v>6.7618869278864404E-3</v>
      </c>
      <c r="J37" s="4"/>
      <c r="K37" s="10">
        <f t="shared" si="7"/>
        <v>656.91906682834599</v>
      </c>
      <c r="L37" s="4"/>
      <c r="M37" s="4"/>
    </row>
    <row r="38" spans="2:15" ht="15" x14ac:dyDescent="0.25">
      <c r="B38" s="4"/>
      <c r="C38" s="26"/>
      <c r="D38" s="4"/>
      <c r="E38" s="4"/>
      <c r="F38" s="4"/>
      <c r="G38" s="4"/>
      <c r="H38" s="9"/>
      <c r="I38" s="27"/>
      <c r="J38" s="4"/>
      <c r="K38" s="24" t="s">
        <v>19</v>
      </c>
      <c r="L38" s="24" t="s">
        <v>20</v>
      </c>
      <c r="M38" s="24" t="s">
        <v>23</v>
      </c>
      <c r="N38" s="1"/>
      <c r="O38" s="1"/>
    </row>
    <row r="39" spans="2:15" ht="15" x14ac:dyDescent="0.25">
      <c r="B39" s="4"/>
      <c r="C39" s="26"/>
      <c r="D39" s="4"/>
      <c r="G39" s="4"/>
      <c r="H39" s="9"/>
      <c r="I39" s="27"/>
      <c r="J39" s="4"/>
      <c r="K39" s="22" t="s">
        <v>17</v>
      </c>
      <c r="L39" s="22" t="s">
        <v>17</v>
      </c>
      <c r="M39" s="22" t="s">
        <v>17</v>
      </c>
      <c r="N39" s="1"/>
      <c r="O39" s="1"/>
    </row>
    <row r="40" spans="2:15" ht="15" x14ac:dyDescent="0.25">
      <c r="B40" s="4"/>
      <c r="C40" s="26"/>
      <c r="D40" s="4"/>
      <c r="G40" s="4"/>
      <c r="H40" s="9"/>
      <c r="I40" s="27"/>
      <c r="J40" s="4"/>
      <c r="K40" s="10">
        <f>AVERAGE(K31:K37)</f>
        <v>649.44759188420812</v>
      </c>
      <c r="L40" s="10">
        <f>_xlfn.STDEV.S(K31:K37)</f>
        <v>14.738046387560402</v>
      </c>
      <c r="M40" s="10">
        <f>L40/SQRT(B37)</f>
        <v>5.2106862710429303</v>
      </c>
      <c r="N40" s="1"/>
      <c r="O40" s="1"/>
    </row>
    <row r="41" spans="2:15" ht="15" x14ac:dyDescent="0.25">
      <c r="B41" s="4"/>
      <c r="C41" s="26"/>
      <c r="D41" s="4"/>
      <c r="G41" s="4"/>
      <c r="H41" s="9"/>
      <c r="I41" s="27"/>
      <c r="J41" s="4"/>
      <c r="K41" s="23"/>
      <c r="L41" s="23"/>
      <c r="M41" s="23"/>
      <c r="N41" s="1"/>
      <c r="O41" s="1"/>
    </row>
    <row r="42" spans="2:15" ht="15" x14ac:dyDescent="0.25">
      <c r="B42" s="4"/>
      <c r="C42" s="26"/>
      <c r="D42" s="4"/>
      <c r="E42" s="28" t="s">
        <v>46</v>
      </c>
      <c r="F42" s="28" t="s">
        <v>43</v>
      </c>
      <c r="G42" s="4"/>
      <c r="H42" s="9"/>
      <c r="I42" s="27"/>
      <c r="J42" s="4"/>
      <c r="K42" s="23"/>
      <c r="L42" s="23"/>
      <c r="M42" s="23"/>
      <c r="N42" s="1"/>
      <c r="O42" s="1"/>
    </row>
    <row r="43" spans="2:15" ht="15" x14ac:dyDescent="0.25">
      <c r="B43" s="4"/>
      <c r="C43" s="26"/>
      <c r="D43" s="4"/>
      <c r="E43" s="22" t="s">
        <v>17</v>
      </c>
      <c r="F43" s="22" t="s">
        <v>17</v>
      </c>
      <c r="G43" s="4"/>
      <c r="H43" s="9"/>
      <c r="I43" s="27"/>
      <c r="J43" s="4"/>
      <c r="K43" s="23"/>
      <c r="L43" s="23"/>
      <c r="M43" s="23"/>
      <c r="N43" s="1"/>
      <c r="O43" s="1"/>
    </row>
    <row r="44" spans="2:15" ht="15" x14ac:dyDescent="0.25">
      <c r="B44" s="4"/>
      <c r="C44" s="26"/>
      <c r="D44" s="4"/>
      <c r="E44" s="18">
        <f>(K26/M26^2+K40/M40^2)/(1/M26^2+1/M40^2)</f>
        <v>650.65893370651997</v>
      </c>
      <c r="F44" s="18">
        <f>1/SQRT(1/M26^2+1/M40^2)</f>
        <v>2.3600331419971279</v>
      </c>
      <c r="G44" s="4"/>
      <c r="H44" s="9"/>
      <c r="I44" s="27"/>
      <c r="J44" s="4"/>
      <c r="K44" s="23"/>
      <c r="L44" s="23"/>
      <c r="M44" s="23"/>
      <c r="N44" s="1"/>
      <c r="O44" s="1"/>
    </row>
    <row r="45" spans="2:15" ht="15" x14ac:dyDescent="0.25">
      <c r="B45" s="4"/>
      <c r="C45" s="26"/>
      <c r="D45" s="4"/>
      <c r="E45" s="4"/>
      <c r="F45" s="4"/>
      <c r="G45" s="4"/>
      <c r="H45" s="9"/>
      <c r="I45" s="27"/>
      <c r="J45" s="4"/>
      <c r="N45" s="1"/>
      <c r="O45" s="1"/>
    </row>
    <row r="46" spans="2:15" ht="15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2:15" ht="15" x14ac:dyDescent="0.25">
      <c r="B47" s="19" t="s">
        <v>7</v>
      </c>
      <c r="C47" s="19" t="s">
        <v>24</v>
      </c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2:15" ht="15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2:13" ht="15" x14ac:dyDescent="0.25">
      <c r="B49" s="32" t="s">
        <v>0</v>
      </c>
      <c r="C49" s="32"/>
      <c r="D49" s="4"/>
      <c r="E49" s="32" t="s">
        <v>1</v>
      </c>
      <c r="F49" s="32"/>
      <c r="G49" s="4"/>
      <c r="H49" s="20" t="s">
        <v>2</v>
      </c>
      <c r="I49" s="20"/>
      <c r="J49" s="4"/>
      <c r="K49" s="21" t="s">
        <v>3</v>
      </c>
      <c r="L49" s="4"/>
      <c r="M49" s="4"/>
    </row>
    <row r="50" spans="2:13" ht="15" x14ac:dyDescent="0.25">
      <c r="B50" s="22" t="s">
        <v>4</v>
      </c>
      <c r="C50" s="22" t="s">
        <v>4</v>
      </c>
      <c r="D50" s="22"/>
      <c r="E50" s="22" t="s">
        <v>4</v>
      </c>
      <c r="F50" s="22" t="s">
        <v>4</v>
      </c>
      <c r="G50" s="22"/>
      <c r="H50" s="22" t="s">
        <v>5</v>
      </c>
      <c r="I50" s="22"/>
      <c r="J50" s="22"/>
      <c r="K50" s="22" t="s">
        <v>6</v>
      </c>
      <c r="L50" s="4"/>
      <c r="M50" s="4"/>
    </row>
    <row r="51" spans="2:13" ht="15" x14ac:dyDescent="0.25">
      <c r="B51" s="4">
        <v>305</v>
      </c>
      <c r="C51" s="4">
        <v>839</v>
      </c>
      <c r="D51" s="4"/>
      <c r="E51" s="4">
        <v>5003</v>
      </c>
      <c r="F51" s="4">
        <v>741</v>
      </c>
      <c r="G51" s="4"/>
      <c r="H51" s="4">
        <v>23</v>
      </c>
      <c r="I51" s="4"/>
      <c r="J51" s="4"/>
      <c r="K51" s="4">
        <f>(H51*0.01)/SQRT((E51-B51)^2+(F51-C51)^2)</f>
        <v>4.8946354950399017E-5</v>
      </c>
      <c r="L51" s="4"/>
      <c r="M51" s="4"/>
    </row>
    <row r="52" spans="2:13" ht="15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2:13" ht="15" x14ac:dyDescent="0.25">
      <c r="B53" s="24" t="s">
        <v>8</v>
      </c>
      <c r="C53" s="24" t="s">
        <v>9</v>
      </c>
      <c r="D53" s="4"/>
      <c r="E53" s="4" t="s">
        <v>27</v>
      </c>
      <c r="F53" s="4"/>
      <c r="G53" s="4"/>
      <c r="H53" s="4"/>
      <c r="I53" s="4"/>
      <c r="J53" s="4"/>
      <c r="K53" s="4"/>
      <c r="L53" s="4"/>
      <c r="M53" s="4"/>
    </row>
    <row r="54" spans="2:13" ht="15" x14ac:dyDescent="0.25">
      <c r="B54" s="22" t="s">
        <v>10</v>
      </c>
      <c r="C54" s="22" t="s">
        <v>11</v>
      </c>
      <c r="D54" s="4"/>
      <c r="E54" s="4" t="s">
        <v>28</v>
      </c>
      <c r="F54" s="4"/>
      <c r="G54" s="4"/>
      <c r="H54" s="4"/>
      <c r="I54" s="4"/>
      <c r="J54" s="4"/>
      <c r="K54" s="4"/>
      <c r="L54" s="4"/>
      <c r="M54" s="4"/>
    </row>
    <row r="55" spans="2:13" ht="15" x14ac:dyDescent="0.25">
      <c r="B55" s="4">
        <v>1</v>
      </c>
      <c r="C55" s="4">
        <v>7.72</v>
      </c>
      <c r="D55" s="4"/>
      <c r="E55" s="4" t="s">
        <v>30</v>
      </c>
      <c r="F55" s="4"/>
      <c r="G55" s="4"/>
      <c r="H55" s="4"/>
      <c r="I55" s="4"/>
      <c r="J55" s="4"/>
      <c r="K55" s="4"/>
      <c r="L55" s="4"/>
      <c r="M55" s="4"/>
    </row>
    <row r="56" spans="2:13" ht="15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2:13" ht="15" x14ac:dyDescent="0.25">
      <c r="B57" s="24" t="s">
        <v>12</v>
      </c>
      <c r="C57" s="24" t="s">
        <v>13</v>
      </c>
      <c r="D57" s="24" t="s">
        <v>25</v>
      </c>
      <c r="E57" s="24" t="s">
        <v>26</v>
      </c>
      <c r="F57" s="31" t="s">
        <v>14</v>
      </c>
      <c r="G57" s="31"/>
      <c r="H57" s="24" t="s">
        <v>29</v>
      </c>
      <c r="I57" s="24" t="s">
        <v>29</v>
      </c>
      <c r="J57" s="4"/>
      <c r="K57" s="25" t="s">
        <v>16</v>
      </c>
      <c r="L57" s="25"/>
      <c r="M57" s="4"/>
    </row>
    <row r="58" spans="2:13" ht="15" x14ac:dyDescent="0.25">
      <c r="B58" s="4"/>
      <c r="C58" s="4"/>
      <c r="D58" s="22" t="s">
        <v>10</v>
      </c>
      <c r="E58" s="22" t="s">
        <v>11</v>
      </c>
      <c r="F58" s="22" t="s">
        <v>4</v>
      </c>
      <c r="G58" s="22" t="s">
        <v>4</v>
      </c>
      <c r="H58" s="22" t="s">
        <v>4</v>
      </c>
      <c r="I58" s="22" t="s">
        <v>11</v>
      </c>
      <c r="J58" s="4"/>
      <c r="K58" s="22" t="s">
        <v>17</v>
      </c>
      <c r="L58" s="4"/>
      <c r="M58" s="4"/>
    </row>
    <row r="59" spans="2:13" ht="15" x14ac:dyDescent="0.25">
      <c r="B59" s="4">
        <v>1</v>
      </c>
      <c r="C59" s="26" t="s">
        <v>18</v>
      </c>
      <c r="D59" s="4">
        <f>B55</f>
        <v>1</v>
      </c>
      <c r="E59" s="4">
        <f>C55</f>
        <v>7.72</v>
      </c>
      <c r="F59" s="4">
        <v>2159</v>
      </c>
      <c r="G59" s="4">
        <v>843</v>
      </c>
      <c r="H59" s="9"/>
      <c r="I59" s="27"/>
      <c r="J59" s="4"/>
      <c r="K59" s="18"/>
      <c r="L59" s="4"/>
      <c r="M59" s="4"/>
    </row>
    <row r="60" spans="2:13" ht="15" x14ac:dyDescent="0.25">
      <c r="B60" s="4">
        <v>2</v>
      </c>
      <c r="C60" s="26" t="s">
        <v>18</v>
      </c>
      <c r="D60" s="4">
        <f t="shared" ref="D60:D71" si="8">D59</f>
        <v>1</v>
      </c>
      <c r="E60" s="4">
        <f t="shared" ref="E60:E71" si="9">E59</f>
        <v>7.72</v>
      </c>
      <c r="F60" s="4">
        <v>2255</v>
      </c>
      <c r="G60" s="4">
        <v>841</v>
      </c>
      <c r="H60" s="9">
        <f t="shared" ref="H60:H71" si="10">SQRT((F60-F59)^2+(G60-G59)^2)</f>
        <v>96.020831073262428</v>
      </c>
      <c r="I60" s="27">
        <f t="shared" ref="I60:I71" si="11">H60*$K$51</f>
        <v>4.6998696803442061E-3</v>
      </c>
      <c r="J60" s="4"/>
      <c r="K60" s="10">
        <f t="shared" ref="K60:K71" si="12">(I60*D59*0.001/E59)*1000000000</f>
        <v>608.79140937101124</v>
      </c>
      <c r="L60" s="4"/>
      <c r="M60" s="4"/>
    </row>
    <row r="61" spans="2:13" ht="15" x14ac:dyDescent="0.25">
      <c r="B61" s="4">
        <v>3</v>
      </c>
      <c r="C61" s="26" t="s">
        <v>18</v>
      </c>
      <c r="D61" s="4">
        <f t="shared" si="8"/>
        <v>1</v>
      </c>
      <c r="E61" s="4">
        <f t="shared" si="9"/>
        <v>7.72</v>
      </c>
      <c r="F61" s="4">
        <v>2358</v>
      </c>
      <c r="G61" s="4">
        <v>838</v>
      </c>
      <c r="H61" s="9">
        <f t="shared" si="10"/>
        <v>103.04368005850722</v>
      </c>
      <c r="I61" s="27">
        <f t="shared" si="11"/>
        <v>5.0436125395390474E-3</v>
      </c>
      <c r="J61" s="4"/>
      <c r="K61" s="10">
        <f t="shared" si="12"/>
        <v>653.31768646878857</v>
      </c>
      <c r="L61" s="4"/>
      <c r="M61" s="4"/>
    </row>
    <row r="62" spans="2:13" ht="15" x14ac:dyDescent="0.25">
      <c r="B62" s="4">
        <v>4</v>
      </c>
      <c r="C62" s="26" t="s">
        <v>18</v>
      </c>
      <c r="D62" s="4">
        <f t="shared" si="8"/>
        <v>1</v>
      </c>
      <c r="E62" s="4">
        <f t="shared" si="9"/>
        <v>7.72</v>
      </c>
      <c r="F62" s="4">
        <v>2461</v>
      </c>
      <c r="G62" s="4">
        <v>835</v>
      </c>
      <c r="H62" s="9">
        <f t="shared" si="10"/>
        <v>103.04368005850722</v>
      </c>
      <c r="I62" s="27">
        <f t="shared" si="11"/>
        <v>5.0436125395390474E-3</v>
      </c>
      <c r="J62" s="4"/>
      <c r="K62" s="10">
        <f t="shared" si="12"/>
        <v>653.31768646878857</v>
      </c>
      <c r="L62" s="4"/>
      <c r="M62" s="4"/>
    </row>
    <row r="63" spans="2:13" ht="15" x14ac:dyDescent="0.25">
      <c r="B63" s="4">
        <v>5</v>
      </c>
      <c r="C63" s="26" t="s">
        <v>18</v>
      </c>
      <c r="D63" s="4">
        <f t="shared" si="8"/>
        <v>1</v>
      </c>
      <c r="E63" s="4">
        <f t="shared" si="9"/>
        <v>7.72</v>
      </c>
      <c r="F63" s="4">
        <v>2563</v>
      </c>
      <c r="G63" s="4">
        <v>833</v>
      </c>
      <c r="H63" s="9">
        <f t="shared" si="10"/>
        <v>102.0196059588548</v>
      </c>
      <c r="I63" s="27">
        <f t="shared" si="11"/>
        <v>4.9934878451619496E-3</v>
      </c>
      <c r="J63" s="4"/>
      <c r="K63" s="10">
        <f t="shared" si="12"/>
        <v>646.82485040957897</v>
      </c>
      <c r="L63" s="4"/>
      <c r="M63" s="4"/>
    </row>
    <row r="64" spans="2:13" ht="15" x14ac:dyDescent="0.25">
      <c r="B64" s="4">
        <v>6</v>
      </c>
      <c r="C64" s="26" t="s">
        <v>18</v>
      </c>
      <c r="D64" s="4">
        <f t="shared" si="8"/>
        <v>1</v>
      </c>
      <c r="E64" s="4">
        <f t="shared" si="9"/>
        <v>7.72</v>
      </c>
      <c r="F64" s="4">
        <v>2667</v>
      </c>
      <c r="G64" s="4">
        <v>830</v>
      </c>
      <c r="H64" s="9">
        <f t="shared" si="10"/>
        <v>104.04326023342406</v>
      </c>
      <c r="I64" s="27">
        <f t="shared" si="11"/>
        <v>5.0925383455819092E-3</v>
      </c>
      <c r="J64" s="4"/>
      <c r="K64" s="10">
        <f t="shared" si="12"/>
        <v>659.65522611164636</v>
      </c>
      <c r="L64" s="4"/>
      <c r="M64" s="4"/>
    </row>
    <row r="65" spans="2:15" ht="15" x14ac:dyDescent="0.25">
      <c r="B65" s="4">
        <v>7</v>
      </c>
      <c r="C65" s="26" t="s">
        <v>18</v>
      </c>
      <c r="D65" s="4">
        <f t="shared" si="8"/>
        <v>1</v>
      </c>
      <c r="E65" s="4">
        <f t="shared" si="9"/>
        <v>7.72</v>
      </c>
      <c r="F65" s="4">
        <v>2771</v>
      </c>
      <c r="G65" s="4">
        <v>828</v>
      </c>
      <c r="H65" s="9">
        <f t="shared" si="10"/>
        <v>104.01922899156675</v>
      </c>
      <c r="I65" s="27">
        <f t="shared" si="11"/>
        <v>5.0913621038880625E-3</v>
      </c>
      <c r="J65" s="4"/>
      <c r="K65" s="10">
        <f t="shared" si="12"/>
        <v>659.50286319793565</v>
      </c>
      <c r="L65" s="4"/>
      <c r="M65" s="4"/>
    </row>
    <row r="66" spans="2:15" ht="15" x14ac:dyDescent="0.25">
      <c r="B66" s="4">
        <v>8</v>
      </c>
      <c r="C66" s="26" t="s">
        <v>18</v>
      </c>
      <c r="D66" s="4">
        <f t="shared" si="8"/>
        <v>1</v>
      </c>
      <c r="E66" s="4">
        <f t="shared" si="9"/>
        <v>7.72</v>
      </c>
      <c r="F66" s="4">
        <v>2874</v>
      </c>
      <c r="G66" s="4">
        <v>825</v>
      </c>
      <c r="H66" s="9">
        <f t="shared" si="10"/>
        <v>103.04368005850722</v>
      </c>
      <c r="I66" s="27">
        <f t="shared" si="11"/>
        <v>5.0436125395390474E-3</v>
      </c>
      <c r="J66" s="4"/>
      <c r="K66" s="10">
        <f t="shared" si="12"/>
        <v>653.31768646878857</v>
      </c>
      <c r="L66" s="4"/>
      <c r="M66" s="4"/>
    </row>
    <row r="67" spans="2:15" ht="15" x14ac:dyDescent="0.25">
      <c r="B67" s="4">
        <v>9</v>
      </c>
      <c r="C67" s="26" t="s">
        <v>18</v>
      </c>
      <c r="D67" s="4">
        <f t="shared" si="8"/>
        <v>1</v>
      </c>
      <c r="E67" s="4">
        <f t="shared" si="9"/>
        <v>7.72</v>
      </c>
      <c r="F67" s="4">
        <v>2979</v>
      </c>
      <c r="G67" s="4">
        <v>823</v>
      </c>
      <c r="H67" s="9">
        <f t="shared" si="10"/>
        <v>105.01904589168576</v>
      </c>
      <c r="I67" s="27">
        <f t="shared" si="11"/>
        <v>5.1402994967666947E-3</v>
      </c>
      <c r="J67" s="4"/>
      <c r="K67" s="10">
        <f t="shared" si="12"/>
        <v>665.84190372625585</v>
      </c>
      <c r="L67" s="4"/>
      <c r="M67" s="4"/>
    </row>
    <row r="68" spans="2:15" ht="15" x14ac:dyDescent="0.25">
      <c r="B68" s="4">
        <v>10</v>
      </c>
      <c r="C68" s="26" t="s">
        <v>18</v>
      </c>
      <c r="D68" s="4">
        <f t="shared" si="8"/>
        <v>1</v>
      </c>
      <c r="E68" s="4">
        <f t="shared" si="9"/>
        <v>7.72</v>
      </c>
      <c r="F68" s="4">
        <v>3081</v>
      </c>
      <c r="G68" s="4">
        <v>820</v>
      </c>
      <c r="H68" s="9">
        <f t="shared" si="10"/>
        <v>102.04410811016969</v>
      </c>
      <c r="I68" s="27">
        <f t="shared" si="11"/>
        <v>4.9946871361572567E-3</v>
      </c>
      <c r="J68" s="4"/>
      <c r="K68" s="10">
        <f t="shared" si="12"/>
        <v>646.98019898410064</v>
      </c>
      <c r="L68" s="4"/>
      <c r="M68" s="10"/>
      <c r="N68" s="1"/>
    </row>
    <row r="69" spans="2:15" ht="15" x14ac:dyDescent="0.25">
      <c r="B69" s="4">
        <v>11</v>
      </c>
      <c r="C69" s="26" t="s">
        <v>18</v>
      </c>
      <c r="D69" s="4">
        <f t="shared" si="8"/>
        <v>1</v>
      </c>
      <c r="E69" s="4">
        <f t="shared" si="9"/>
        <v>7.72</v>
      </c>
      <c r="F69" s="4">
        <v>3184</v>
      </c>
      <c r="G69" s="4">
        <v>817</v>
      </c>
      <c r="H69" s="9">
        <f t="shared" si="10"/>
        <v>103.04368005850722</v>
      </c>
      <c r="I69" s="27">
        <f t="shared" si="11"/>
        <v>5.0436125395390474E-3</v>
      </c>
      <c r="J69" s="4"/>
      <c r="K69" s="10">
        <f t="shared" si="12"/>
        <v>653.31768646878857</v>
      </c>
      <c r="L69" s="4"/>
      <c r="M69" s="4"/>
    </row>
    <row r="70" spans="2:15" ht="15" x14ac:dyDescent="0.25">
      <c r="B70" s="4">
        <v>12</v>
      </c>
      <c r="C70" s="26" t="s">
        <v>18</v>
      </c>
      <c r="D70" s="4">
        <f t="shared" si="8"/>
        <v>1</v>
      </c>
      <c r="E70" s="4">
        <f t="shared" si="9"/>
        <v>7.72</v>
      </c>
      <c r="F70" s="4">
        <v>3290</v>
      </c>
      <c r="G70" s="4">
        <v>814</v>
      </c>
      <c r="H70" s="9">
        <f t="shared" si="10"/>
        <v>106.04244433244644</v>
      </c>
      <c r="I70" s="27">
        <f t="shared" si="11"/>
        <v>5.1903911201038521E-3</v>
      </c>
      <c r="J70" s="4"/>
      <c r="K70" s="10">
        <f t="shared" si="12"/>
        <v>672.33045597200157</v>
      </c>
      <c r="L70" s="4"/>
      <c r="M70" s="4"/>
    </row>
    <row r="71" spans="2:15" ht="15" x14ac:dyDescent="0.25">
      <c r="B71" s="4">
        <v>13</v>
      </c>
      <c r="C71" s="26" t="s">
        <v>18</v>
      </c>
      <c r="D71" s="4">
        <f t="shared" si="8"/>
        <v>1</v>
      </c>
      <c r="E71" s="4">
        <f t="shared" si="9"/>
        <v>7.72</v>
      </c>
      <c r="F71" s="4">
        <v>3391</v>
      </c>
      <c r="G71" s="4">
        <v>812</v>
      </c>
      <c r="H71" s="9">
        <f t="shared" si="10"/>
        <v>101.01980003939822</v>
      </c>
      <c r="I71" s="27">
        <f t="shared" si="11"/>
        <v>4.9445509897467176E-3</v>
      </c>
      <c r="J71" s="4"/>
      <c r="K71" s="10">
        <f t="shared" si="12"/>
        <v>640.48587950087028</v>
      </c>
      <c r="L71" s="4"/>
      <c r="M71" s="4"/>
    </row>
    <row r="72" spans="2:15" ht="15" x14ac:dyDescent="0.25">
      <c r="B72" s="4"/>
      <c r="C72" s="26"/>
      <c r="D72" s="4"/>
      <c r="E72" s="4"/>
      <c r="F72" s="4"/>
      <c r="G72" s="4"/>
      <c r="H72" s="9"/>
      <c r="I72" s="27"/>
      <c r="J72" s="4"/>
      <c r="K72" s="24" t="s">
        <v>19</v>
      </c>
      <c r="L72" s="24" t="s">
        <v>20</v>
      </c>
      <c r="M72" s="24" t="s">
        <v>23</v>
      </c>
      <c r="N72" s="1"/>
      <c r="O72" s="1"/>
    </row>
    <row r="73" spans="2:15" ht="15" x14ac:dyDescent="0.25">
      <c r="B73" s="4"/>
      <c r="C73" s="26"/>
      <c r="D73" s="4"/>
      <c r="E73" s="4"/>
      <c r="F73" s="4"/>
      <c r="G73" s="4"/>
      <c r="H73" s="9"/>
      <c r="I73" s="27"/>
      <c r="J73" s="4"/>
      <c r="K73" s="22" t="s">
        <v>17</v>
      </c>
      <c r="L73" s="22" t="s">
        <v>17</v>
      </c>
      <c r="M73" s="22" t="s">
        <v>17</v>
      </c>
      <c r="N73" s="1"/>
      <c r="O73" s="1"/>
    </row>
    <row r="74" spans="2:15" ht="15" x14ac:dyDescent="0.25">
      <c r="B74" s="4"/>
      <c r="C74" s="26"/>
      <c r="D74" s="4"/>
      <c r="E74" s="4"/>
      <c r="F74" s="4"/>
      <c r="G74" s="4"/>
      <c r="H74" s="9"/>
      <c r="I74" s="27"/>
      <c r="J74" s="4"/>
      <c r="K74" s="10">
        <f>AVERAGE(K60:K71)</f>
        <v>651.14029442904632</v>
      </c>
      <c r="L74" s="10">
        <f>_xlfn.STDEV.S(K60:K71)</f>
        <v>15.867161912732733</v>
      </c>
      <c r="M74" s="10">
        <f>L74/SQRT(B71)</f>
        <v>4.4007589132651646</v>
      </c>
      <c r="N74" s="1"/>
      <c r="O74" s="1"/>
    </row>
    <row r="75" spans="2:15" ht="15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2:15" ht="15" x14ac:dyDescent="0.25">
      <c r="B76" s="24" t="s">
        <v>12</v>
      </c>
      <c r="C76" s="24" t="s">
        <v>13</v>
      </c>
      <c r="D76" s="24" t="s">
        <v>8</v>
      </c>
      <c r="E76" s="24" t="s">
        <v>9</v>
      </c>
      <c r="F76" s="31" t="s">
        <v>14</v>
      </c>
      <c r="G76" s="31"/>
      <c r="H76" s="25" t="s">
        <v>15</v>
      </c>
      <c r="I76" s="24" t="s">
        <v>15</v>
      </c>
      <c r="J76" s="4"/>
      <c r="K76" s="25" t="s">
        <v>16</v>
      </c>
      <c r="L76" s="25"/>
      <c r="M76" s="4"/>
    </row>
    <row r="77" spans="2:15" ht="15" x14ac:dyDescent="0.25">
      <c r="B77" s="4"/>
      <c r="C77" s="4"/>
      <c r="D77" s="22" t="s">
        <v>10</v>
      </c>
      <c r="E77" s="22" t="s">
        <v>11</v>
      </c>
      <c r="F77" s="22" t="s">
        <v>4</v>
      </c>
      <c r="G77" s="22" t="s">
        <v>4</v>
      </c>
      <c r="H77" s="22" t="s">
        <v>4</v>
      </c>
      <c r="I77" s="22" t="s">
        <v>11</v>
      </c>
      <c r="J77" s="4"/>
      <c r="K77" s="22" t="s">
        <v>17</v>
      </c>
      <c r="L77" s="4"/>
      <c r="M77" s="4"/>
    </row>
    <row r="78" spans="2:15" ht="15" x14ac:dyDescent="0.25">
      <c r="B78" s="4">
        <v>1</v>
      </c>
      <c r="C78" s="26" t="s">
        <v>21</v>
      </c>
      <c r="D78" s="4">
        <f>B55</f>
        <v>1</v>
      </c>
      <c r="E78" s="4">
        <f>C55</f>
        <v>7.72</v>
      </c>
      <c r="F78" s="4">
        <v>2098</v>
      </c>
      <c r="G78" s="4">
        <v>844</v>
      </c>
      <c r="H78" s="9"/>
      <c r="I78" s="27"/>
      <c r="J78" s="4"/>
      <c r="K78" s="18"/>
      <c r="L78" s="4"/>
      <c r="M78" s="4"/>
    </row>
    <row r="79" spans="2:15" ht="15" x14ac:dyDescent="0.25">
      <c r="B79" s="4">
        <v>2</v>
      </c>
      <c r="C79" s="26" t="s">
        <v>21</v>
      </c>
      <c r="D79" s="4">
        <f t="shared" ref="D79:D91" si="13">D78</f>
        <v>1</v>
      </c>
      <c r="E79" s="4">
        <f t="shared" ref="E79:E91" si="14">E78</f>
        <v>7.72</v>
      </c>
      <c r="F79" s="4">
        <v>2210</v>
      </c>
      <c r="G79" s="4">
        <v>841</v>
      </c>
      <c r="H79" s="9">
        <f t="shared" ref="H79:H91" si="15">SQRT((F79-F78)^2+(G79-G78)^2)</f>
        <v>112.04017136723775</v>
      </c>
      <c r="I79" s="27">
        <f t="shared" ref="I79:I91" si="16">H79*$K$51</f>
        <v>5.4839579964443518E-3</v>
      </c>
      <c r="J79" s="4"/>
      <c r="K79" s="10">
        <f t="shared" ref="K79:K91" si="17">(I79*D78*0.001/E78)*1000000000</f>
        <v>710.35725342543424</v>
      </c>
      <c r="L79" s="4"/>
      <c r="M79" s="4"/>
    </row>
    <row r="80" spans="2:15" ht="15" x14ac:dyDescent="0.25">
      <c r="B80" s="4">
        <v>3</v>
      </c>
      <c r="C80" s="26" t="s">
        <v>21</v>
      </c>
      <c r="D80" s="4">
        <f t="shared" si="13"/>
        <v>1</v>
      </c>
      <c r="E80" s="4">
        <f t="shared" si="14"/>
        <v>7.72</v>
      </c>
      <c r="F80" s="4">
        <v>2310</v>
      </c>
      <c r="G80" s="4">
        <v>839</v>
      </c>
      <c r="H80" s="9">
        <f t="shared" si="15"/>
        <v>100.01999800039989</v>
      </c>
      <c r="I80" s="27">
        <f t="shared" si="16"/>
        <v>4.8956143242657735E-3</v>
      </c>
      <c r="J80" s="4"/>
      <c r="K80" s="10">
        <f t="shared" si="17"/>
        <v>634.1469331950484</v>
      </c>
      <c r="L80" s="4"/>
      <c r="M80" s="4"/>
    </row>
    <row r="81" spans="2:13" ht="15" x14ac:dyDescent="0.25">
      <c r="B81" s="4">
        <v>4</v>
      </c>
      <c r="C81" s="26" t="s">
        <v>21</v>
      </c>
      <c r="D81" s="4">
        <f t="shared" si="13"/>
        <v>1</v>
      </c>
      <c r="E81" s="4">
        <f t="shared" si="14"/>
        <v>7.72</v>
      </c>
      <c r="F81" s="4">
        <v>2413</v>
      </c>
      <c r="G81" s="4">
        <v>837</v>
      </c>
      <c r="H81" s="9">
        <f t="shared" si="15"/>
        <v>103.01941564578979</v>
      </c>
      <c r="I81" s="27">
        <f t="shared" si="16"/>
        <v>5.0424248849815171E-3</v>
      </c>
      <c r="J81" s="4"/>
      <c r="K81" s="10">
        <f t="shared" si="17"/>
        <v>653.16384520485974</v>
      </c>
      <c r="L81" s="4"/>
      <c r="M81" s="4"/>
    </row>
    <row r="82" spans="2:13" ht="15" x14ac:dyDescent="0.25">
      <c r="B82" s="4">
        <v>5</v>
      </c>
      <c r="C82" s="26" t="s">
        <v>21</v>
      </c>
      <c r="D82" s="4">
        <f t="shared" si="13"/>
        <v>1</v>
      </c>
      <c r="E82" s="4">
        <f t="shared" si="14"/>
        <v>7.72</v>
      </c>
      <c r="F82" s="4">
        <v>2514</v>
      </c>
      <c r="G82" s="4">
        <v>834</v>
      </c>
      <c r="H82" s="9">
        <f t="shared" si="15"/>
        <v>101.04454463255303</v>
      </c>
      <c r="I82" s="27">
        <f t="shared" si="16"/>
        <v>4.9457621473863759E-3</v>
      </c>
      <c r="J82" s="4"/>
      <c r="K82" s="10">
        <f t="shared" si="17"/>
        <v>640.64276520548913</v>
      </c>
      <c r="L82" s="4"/>
      <c r="M82" s="4"/>
    </row>
    <row r="83" spans="2:13" ht="15" x14ac:dyDescent="0.25">
      <c r="B83" s="4">
        <v>6</v>
      </c>
      <c r="C83" s="26" t="s">
        <v>21</v>
      </c>
      <c r="D83" s="4">
        <f t="shared" si="13"/>
        <v>1</v>
      </c>
      <c r="E83" s="4">
        <f t="shared" si="14"/>
        <v>7.72</v>
      </c>
      <c r="F83" s="4">
        <v>2618</v>
      </c>
      <c r="G83" s="4">
        <v>832</v>
      </c>
      <c r="H83" s="9">
        <f t="shared" si="15"/>
        <v>104.01922899156675</v>
      </c>
      <c r="I83" s="27">
        <f t="shared" si="16"/>
        <v>5.0913621038880625E-3</v>
      </c>
      <c r="J83" s="4"/>
      <c r="K83" s="10">
        <f t="shared" si="17"/>
        <v>659.50286319793565</v>
      </c>
      <c r="L83" s="4"/>
      <c r="M83" s="4"/>
    </row>
    <row r="84" spans="2:13" ht="15" x14ac:dyDescent="0.25">
      <c r="B84" s="4">
        <v>7</v>
      </c>
      <c r="C84" s="26" t="s">
        <v>21</v>
      </c>
      <c r="D84" s="4">
        <f t="shared" si="13"/>
        <v>1</v>
      </c>
      <c r="E84" s="4">
        <f t="shared" si="14"/>
        <v>7.72</v>
      </c>
      <c r="F84" s="4">
        <v>2720</v>
      </c>
      <c r="G84" s="4">
        <v>829</v>
      </c>
      <c r="H84" s="9">
        <f t="shared" si="15"/>
        <v>102.04410811016969</v>
      </c>
      <c r="I84" s="27">
        <f t="shared" si="16"/>
        <v>4.9946871361572567E-3</v>
      </c>
      <c r="J84" s="4"/>
      <c r="K84" s="10">
        <f t="shared" si="17"/>
        <v>646.98019898410064</v>
      </c>
      <c r="L84" s="4"/>
      <c r="M84" s="4"/>
    </row>
    <row r="85" spans="2:13" ht="15" x14ac:dyDescent="0.25">
      <c r="B85" s="4">
        <v>8</v>
      </c>
      <c r="C85" s="26" t="s">
        <v>21</v>
      </c>
      <c r="D85" s="4">
        <f t="shared" si="13"/>
        <v>1</v>
      </c>
      <c r="E85" s="4">
        <f t="shared" si="14"/>
        <v>7.72</v>
      </c>
      <c r="F85" s="4">
        <v>2824</v>
      </c>
      <c r="G85" s="4">
        <v>827</v>
      </c>
      <c r="H85" s="9">
        <f t="shared" si="15"/>
        <v>104.01922899156675</v>
      </c>
      <c r="I85" s="27">
        <f t="shared" si="16"/>
        <v>5.0913621038880625E-3</v>
      </c>
      <c r="J85" s="4"/>
      <c r="K85" s="10">
        <f t="shared" si="17"/>
        <v>659.50286319793565</v>
      </c>
      <c r="L85" s="4"/>
      <c r="M85" s="4"/>
    </row>
    <row r="86" spans="2:13" ht="15" x14ac:dyDescent="0.25">
      <c r="B86" s="4">
        <v>9</v>
      </c>
      <c r="C86" s="26" t="s">
        <v>21</v>
      </c>
      <c r="D86" s="4">
        <f t="shared" si="13"/>
        <v>1</v>
      </c>
      <c r="E86" s="4">
        <f t="shared" si="14"/>
        <v>7.72</v>
      </c>
      <c r="F86" s="4">
        <v>2928</v>
      </c>
      <c r="G86" s="4">
        <v>824</v>
      </c>
      <c r="H86" s="9">
        <f t="shared" si="15"/>
        <v>104.04326023342406</v>
      </c>
      <c r="I86" s="27">
        <f t="shared" si="16"/>
        <v>5.0925383455819092E-3</v>
      </c>
      <c r="J86" s="4"/>
      <c r="K86" s="10">
        <f t="shared" si="17"/>
        <v>659.65522611164636</v>
      </c>
      <c r="L86" s="4"/>
      <c r="M86" s="4"/>
    </row>
    <row r="87" spans="2:13" ht="15" x14ac:dyDescent="0.25">
      <c r="B87" s="4">
        <v>10</v>
      </c>
      <c r="C87" s="26" t="s">
        <v>21</v>
      </c>
      <c r="D87" s="4">
        <f t="shared" si="13"/>
        <v>1</v>
      </c>
      <c r="E87" s="4">
        <f t="shared" si="14"/>
        <v>7.72</v>
      </c>
      <c r="F87" s="4">
        <v>3031</v>
      </c>
      <c r="G87" s="4">
        <v>821</v>
      </c>
      <c r="H87" s="9">
        <f t="shared" si="15"/>
        <v>103.04368005850722</v>
      </c>
      <c r="I87" s="27">
        <f t="shared" si="16"/>
        <v>5.0436125395390474E-3</v>
      </c>
      <c r="J87" s="4"/>
      <c r="K87" s="10">
        <f t="shared" si="17"/>
        <v>653.31768646878857</v>
      </c>
      <c r="L87" s="4"/>
      <c r="M87" s="4"/>
    </row>
    <row r="88" spans="2:13" ht="15" x14ac:dyDescent="0.25">
      <c r="B88" s="4">
        <v>11</v>
      </c>
      <c r="C88" s="26" t="s">
        <v>21</v>
      </c>
      <c r="D88" s="4">
        <f t="shared" si="13"/>
        <v>1</v>
      </c>
      <c r="E88" s="4">
        <f t="shared" si="14"/>
        <v>7.72</v>
      </c>
      <c r="F88" s="4">
        <v>3131</v>
      </c>
      <c r="G88" s="4">
        <v>819</v>
      </c>
      <c r="H88" s="9">
        <f t="shared" si="15"/>
        <v>100.01999800039989</v>
      </c>
      <c r="I88" s="27">
        <f t="shared" si="16"/>
        <v>4.8956143242657735E-3</v>
      </c>
      <c r="J88" s="4"/>
      <c r="K88" s="10">
        <f t="shared" si="17"/>
        <v>634.1469331950484</v>
      </c>
      <c r="L88" s="4"/>
      <c r="M88" s="4"/>
    </row>
    <row r="89" spans="2:13" ht="15" x14ac:dyDescent="0.25">
      <c r="B89" s="4">
        <v>12</v>
      </c>
      <c r="C89" s="26" t="s">
        <v>21</v>
      </c>
      <c r="D89" s="4">
        <f t="shared" si="13"/>
        <v>1</v>
      </c>
      <c r="E89" s="4">
        <f t="shared" si="14"/>
        <v>7.72</v>
      </c>
      <c r="F89" s="4">
        <v>3235</v>
      </c>
      <c r="G89" s="4">
        <v>816</v>
      </c>
      <c r="H89" s="9">
        <f t="shared" si="15"/>
        <v>104.04326023342406</v>
      </c>
      <c r="I89" s="27">
        <f t="shared" si="16"/>
        <v>5.0925383455819092E-3</v>
      </c>
      <c r="J89" s="4"/>
      <c r="K89" s="10">
        <f t="shared" si="17"/>
        <v>659.65522611164636</v>
      </c>
      <c r="L89" s="4"/>
      <c r="M89" s="4"/>
    </row>
    <row r="90" spans="2:13" ht="15" x14ac:dyDescent="0.25">
      <c r="B90" s="4">
        <v>13</v>
      </c>
      <c r="C90" s="26" t="s">
        <v>21</v>
      </c>
      <c r="D90" s="4">
        <f t="shared" si="13"/>
        <v>1</v>
      </c>
      <c r="E90" s="4">
        <f t="shared" si="14"/>
        <v>7.72</v>
      </c>
      <c r="F90" s="4">
        <v>3338</v>
      </c>
      <c r="G90" s="4">
        <v>813</v>
      </c>
      <c r="H90" s="9">
        <f t="shared" si="15"/>
        <v>103.04368005850722</v>
      </c>
      <c r="I90" s="27">
        <f t="shared" si="16"/>
        <v>5.0436125395390474E-3</v>
      </c>
      <c r="J90" s="4"/>
      <c r="K90" s="10">
        <f t="shared" si="17"/>
        <v>653.31768646878857</v>
      </c>
      <c r="L90" s="4"/>
      <c r="M90" s="4"/>
    </row>
    <row r="91" spans="2:13" ht="15" x14ac:dyDescent="0.25">
      <c r="B91" s="4">
        <v>14</v>
      </c>
      <c r="C91" s="26" t="s">
        <v>21</v>
      </c>
      <c r="D91" s="4">
        <f t="shared" si="13"/>
        <v>1</v>
      </c>
      <c r="E91" s="4">
        <f t="shared" si="14"/>
        <v>7.72</v>
      </c>
      <c r="F91" s="4">
        <v>3439</v>
      </c>
      <c r="G91" s="4">
        <v>811</v>
      </c>
      <c r="H91" s="9">
        <f t="shared" si="15"/>
        <v>101.01980003939822</v>
      </c>
      <c r="I91" s="27">
        <f t="shared" si="16"/>
        <v>4.9445509897467176E-3</v>
      </c>
      <c r="J91" s="4"/>
      <c r="K91" s="10">
        <f t="shared" si="17"/>
        <v>640.48587950087028</v>
      </c>
      <c r="L91" s="4"/>
      <c r="M91" s="4"/>
    </row>
    <row r="92" spans="2:13" ht="15" x14ac:dyDescent="0.25">
      <c r="B92" s="4"/>
      <c r="C92" s="4"/>
      <c r="D92" s="4"/>
      <c r="E92" s="4"/>
      <c r="F92" s="4"/>
      <c r="G92" s="4"/>
      <c r="H92" s="4"/>
      <c r="I92" s="4"/>
      <c r="J92" s="4"/>
      <c r="K92" s="24" t="s">
        <v>19</v>
      </c>
      <c r="L92" s="24" t="s">
        <v>20</v>
      </c>
      <c r="M92" s="24" t="s">
        <v>23</v>
      </c>
    </row>
    <row r="93" spans="2:13" ht="15" x14ac:dyDescent="0.25">
      <c r="B93" s="4"/>
      <c r="C93" s="4"/>
      <c r="D93" s="4"/>
      <c r="E93" s="4"/>
      <c r="F93" s="4"/>
      <c r="G93" s="4"/>
      <c r="H93" s="4"/>
      <c r="I93" s="4"/>
      <c r="J93" s="4"/>
      <c r="K93" s="22" t="s">
        <v>17</v>
      </c>
      <c r="L93" s="22" t="s">
        <v>17</v>
      </c>
      <c r="M93" s="22" t="s">
        <v>17</v>
      </c>
    </row>
    <row r="94" spans="2:13" ht="15" x14ac:dyDescent="0.25">
      <c r="B94" s="4"/>
      <c r="C94" s="4"/>
      <c r="D94" s="4"/>
      <c r="E94" s="4"/>
      <c r="F94" s="4"/>
      <c r="G94" s="4"/>
      <c r="H94" s="4"/>
      <c r="I94" s="4"/>
      <c r="J94" s="4"/>
      <c r="K94" s="10">
        <f>AVERAGE(K79:K91)</f>
        <v>654.22118155904548</v>
      </c>
      <c r="L94" s="10">
        <f>_xlfn.STDEV.S(K79:K91)</f>
        <v>19.365505782379177</v>
      </c>
      <c r="M94" s="10">
        <f>L94/SQRT(B91)</f>
        <v>5.175649125660895</v>
      </c>
    </row>
    <row r="95" spans="2:13" ht="15" x14ac:dyDescent="0.25">
      <c r="B95" s="4"/>
      <c r="C95" s="4"/>
      <c r="D95" s="4"/>
      <c r="G95" s="4"/>
      <c r="H95" s="4"/>
      <c r="I95" s="4"/>
      <c r="J95" s="4"/>
      <c r="K95" s="4"/>
      <c r="L95" s="4"/>
      <c r="M95" s="4"/>
    </row>
    <row r="96" spans="2:13" ht="15" x14ac:dyDescent="0.25">
      <c r="E96" s="28" t="s">
        <v>46</v>
      </c>
      <c r="F96" s="28" t="s">
        <v>43</v>
      </c>
    </row>
    <row r="97" spans="5:6" ht="15" x14ac:dyDescent="0.25">
      <c r="E97" s="22" t="s">
        <v>17</v>
      </c>
      <c r="F97" s="22" t="s">
        <v>17</v>
      </c>
    </row>
    <row r="98" spans="5:6" ht="15" x14ac:dyDescent="0.25">
      <c r="E98" s="18">
        <f>(K74/M74^2+K94/M94^2)/(1/M74^2+1/M94^2)</f>
        <v>652.43306477476744</v>
      </c>
      <c r="F98" s="18">
        <f>1/SQRT(1/M74^2+1/M94^2)</f>
        <v>3.3526454108116783</v>
      </c>
    </row>
  </sheetData>
  <mergeCells count="8">
    <mergeCell ref="F57:G57"/>
    <mergeCell ref="F76:G76"/>
    <mergeCell ref="B5:C5"/>
    <mergeCell ref="E5:F5"/>
    <mergeCell ref="F13:G13"/>
    <mergeCell ref="F28:G28"/>
    <mergeCell ref="B49:C49"/>
    <mergeCell ref="E49:F49"/>
  </mergeCells>
  <printOptions gridLines="1"/>
  <pageMargins left="0.39370078740157477" right="0.39370078740157477" top="0.39370078740157477" bottom="0.39370078740157477" header="0" footer="0"/>
  <pageSetup paperSize="9" scale="78" fitToWidth="0" fitToHeight="0" pageOrder="overThenDown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modalità2</vt:lpstr>
      <vt:lpstr>modalità3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2019-08-06T16:30:27Z</dcterms:created>
  <dcterms:modified xsi:type="dcterms:W3CDTF">2019-08-17T07:14:31Z</dcterms:modified>
</cp:coreProperties>
</file>